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52" windowHeight="5760" activeTab="0"/>
  </bookViews>
  <sheets>
    <sheet name="Sheet2" sheetId="1" r:id="rId1"/>
  </sheets>
  <definedNames>
    <definedName name="Z_A6E1D302_96B8_463E_A1C0_9FFA39897F9A_.wvu.Cols" localSheetId="0" hidden="1">'Sheet2'!$G:$G,'Sheet2'!$M:$M</definedName>
  </definedNames>
  <calcPr fullCalcOnLoad="1"/>
</workbook>
</file>

<file path=xl/comments1.xml><?xml version="1.0" encoding="utf-8"?>
<comments xmlns="http://schemas.openxmlformats.org/spreadsheetml/2006/main">
  <authors>
    <author>SAKHU-RIYA</author>
  </authors>
  <commentList>
    <comment ref="P34" authorId="0">
      <text>
        <r>
          <rPr>
            <b/>
            <sz val="9"/>
            <rFont val="Tahoma"/>
            <family val="2"/>
          </rPr>
          <t>enter the interest paid on home loan or any pre- EMI interst paid.</t>
        </r>
        <r>
          <rPr>
            <sz val="9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9"/>
            <rFont val="Tahoma"/>
            <family val="2"/>
          </rPr>
          <t>rent of earlier years received this year even if u r not owner of that house now.</t>
        </r>
        <r>
          <rPr>
            <sz val="9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9"/>
            <rFont val="Tahoma"/>
            <family val="2"/>
          </rPr>
          <t>if any arear of rent received due to increase in rent during previous years.enter 30% of that arear.</t>
        </r>
        <r>
          <rPr>
            <sz val="9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9"/>
            <rFont val="Tahoma"/>
            <family val="2"/>
          </rPr>
          <t>CALCULATE MANUALLY &amp; ENTER AMOUNT HERE.</t>
        </r>
        <r>
          <rPr>
            <sz val="9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9"/>
            <rFont val="Tahoma"/>
            <family val="2"/>
          </rPr>
          <t>ZERO IN CASE OF GOVT. EMPLOYEES.</t>
        </r>
        <r>
          <rPr>
            <sz val="9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9"/>
            <rFont val="Tahoma"/>
            <family val="2"/>
          </rPr>
          <t>ZERO IN CASE OF GOVT. EMPLOYEES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9"/>
            <rFont val="Tahoma"/>
            <family val="2"/>
          </rPr>
          <t>FILL SALARIES &amp; EXEMPTED INCOME SCHEDULE FIRST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9"/>
            <rFont val="Tahoma"/>
            <family val="2"/>
          </rPr>
          <t>FILL INCOME FROM OTHER SOURCES FIRST.</t>
        </r>
      </text>
    </comment>
    <comment ref="J6" authorId="0">
      <text>
        <r>
          <rPr>
            <b/>
            <sz val="9"/>
            <rFont val="Tahoma"/>
            <family val="2"/>
          </rPr>
          <t>FILL INCOME FROM HOUSE PROPERTY SCHEDULE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PLEASE CHECK MANUALLY ALSO.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<sst xmlns="http://schemas.openxmlformats.org/spreadsheetml/2006/main" count="145" uniqueCount="128">
  <si>
    <t>INCOME FROM OTHER SOURCES</t>
  </si>
  <si>
    <t>TOTAL SALARY</t>
  </si>
  <si>
    <t>REBATE U/S 80G</t>
  </si>
  <si>
    <t>BALANCE SALARY</t>
  </si>
  <si>
    <t>BALANCE INCOME</t>
  </si>
  <si>
    <t>REBATE OF HOUSE RENT</t>
  </si>
  <si>
    <t>SAVINGS</t>
  </si>
  <si>
    <t>GPF</t>
  </si>
  <si>
    <t>GIS</t>
  </si>
  <si>
    <t>PPF</t>
  </si>
  <si>
    <t>ELSS</t>
  </si>
  <si>
    <t>TUTION FEE</t>
  </si>
  <si>
    <t>PRINCIPAL OF HOUSE LOAN PAID</t>
  </si>
  <si>
    <t>TAXABLE INCOME</t>
  </si>
  <si>
    <t>INCOME TAX</t>
  </si>
  <si>
    <t>UPTO 5LAKH@10%</t>
  </si>
  <si>
    <t>EDUCATION CESS @3%</t>
  </si>
  <si>
    <t>TOTAL TAX</t>
  </si>
  <si>
    <t>U/S 80D MAX. 15000 MEDICAL INSURANCE</t>
  </si>
  <si>
    <t>U/S 80L MAX. 50000 HANDICAPPED</t>
  </si>
  <si>
    <t>U/S 80DDB MAX. 40000 MEDICAL SPL. DISEASES</t>
  </si>
  <si>
    <t>U/S 80DD MAX. 50000 DEPENDENT HANDICAPPED</t>
  </si>
  <si>
    <t>U/S 80 E MAX. 15000 INTEREST ON EDUCATION LOAN</t>
  </si>
  <si>
    <t>UPTO 8LAKH @20%</t>
  </si>
  <si>
    <t>ABOVE 8 LAKH @30%</t>
  </si>
  <si>
    <t>NSC</t>
  </si>
  <si>
    <t>ANY OTHER SAVING</t>
  </si>
  <si>
    <t>INFRASTRUCTURE BONDS</t>
  </si>
  <si>
    <t>GROSS SALARY(INCLUDING HOUSE RENT)</t>
  </si>
  <si>
    <t>GENERAL</t>
  </si>
  <si>
    <t>LADIES</t>
  </si>
  <si>
    <t>SIGNATURE</t>
  </si>
  <si>
    <t>REBATE IN SEC. VI A</t>
  </si>
  <si>
    <t>LIFE INSURANCE</t>
  </si>
  <si>
    <t>UTI ULIP</t>
  </si>
  <si>
    <t>ACCRUED INTEREST ON NSC</t>
  </si>
  <si>
    <t>SURCHARGE @10% (INCOME ABOVE 10 LAKH)</t>
  </si>
  <si>
    <t>REBATE IN SAVINGS U/S 80C(MAX. 1.2 LAKH)</t>
  </si>
  <si>
    <t>TAX PAID</t>
  </si>
  <si>
    <t>BALANCE TAX</t>
  </si>
  <si>
    <t>HRA REBATE</t>
  </si>
  <si>
    <t>YES</t>
  </si>
  <si>
    <t>NO</t>
  </si>
  <si>
    <t>WHETHER HQ IN METROPOLIS CITY</t>
  </si>
  <si>
    <t>AMT. OF HRA RECEIVED</t>
  </si>
  <si>
    <t>RENT ACTUALLY PAID</t>
  </si>
  <si>
    <t>EXEMPTED AMT. OF HRA</t>
  </si>
  <si>
    <t>NAME OF EMPLOYEE WITH PLACE OF POSTING</t>
  </si>
  <si>
    <t>INTEREST ON HOUSE LOAN(MAX. 1.5 LAKH)</t>
  </si>
  <si>
    <t>FROM MY</t>
  </si>
  <si>
    <t>SALARY.</t>
  </si>
  <si>
    <t xml:space="preserve">PLEASE DEDUCT                    </t>
  </si>
  <si>
    <t>PAN</t>
  </si>
  <si>
    <t>ABLPK0949G</t>
  </si>
  <si>
    <t>CATEGORY (CLICK ON BLUE BOX)</t>
  </si>
  <si>
    <t>GENERAL-1.8LAKH/ LADIES-1.9 LAKH/SR. CITIZEN 2.5LAKH/SUPER SR. CITIZEN 5 LAKH</t>
  </si>
  <si>
    <t>SALARY ( BP + DA )</t>
  </si>
  <si>
    <t>DATE OF JOINING SERVICE</t>
  </si>
  <si>
    <t>INCOME FROM HOUSE PROPERTY</t>
  </si>
  <si>
    <t xml:space="preserve">SALARY </t>
  </si>
  <si>
    <t>ALLOWANCES NOT EXEMPTED</t>
  </si>
  <si>
    <t>VALUE OF PERQUISITES</t>
  </si>
  <si>
    <t>PROFIT IN LEIU OF SALARY</t>
  </si>
  <si>
    <t>ANNUAL LETABLE VALUE/RENT RECEIVED OR RECIEVABLE</t>
  </si>
  <si>
    <t>AMOUNT OF RENT NOT REALISED</t>
  </si>
  <si>
    <t>TAX PAID TO LOCAL AUTHORITIES</t>
  </si>
  <si>
    <t>TOTAL</t>
  </si>
  <si>
    <t>BALANCE</t>
  </si>
  <si>
    <t>INTEREST PAYABLE ON BORROWED AMOUNT</t>
  </si>
  <si>
    <t>RENT OF EARLIER YEARS REALISED</t>
  </si>
  <si>
    <t>AREARS OF RENT RECEIVED DURING THE CURRENT YEAR</t>
  </si>
  <si>
    <t>TOTAL INCOME</t>
  </si>
  <si>
    <t>Dividends</t>
  </si>
  <si>
    <t>Interest</t>
  </si>
  <si>
    <t> Deductions under section 57:-</t>
  </si>
  <si>
    <t> Expenses</t>
  </si>
  <si>
    <t> Depreciation</t>
  </si>
  <si>
    <t> Total</t>
  </si>
  <si>
    <t>Balance</t>
  </si>
  <si>
    <t> Receipts</t>
  </si>
  <si>
    <t>Deductions under section 57 in relation to (4)</t>
  </si>
  <si>
    <t> Balance </t>
  </si>
  <si>
    <t>Income chargeable under the head "Income from other sources"</t>
  </si>
  <si>
    <t>Total</t>
  </si>
  <si>
    <t>Income from other sources (other than from owning race horses)</t>
  </si>
  <si>
    <t> Others, Gross (excluding income from owning   race horses)</t>
  </si>
  <si>
    <t>30% OF BALANCE</t>
  </si>
  <si>
    <t xml:space="preserve">Income from other sources </t>
  </si>
  <si>
    <t>NET AGRICULTURE INCOME ( FOR RATE PURPOSE ONLY)</t>
  </si>
  <si>
    <t>Interest income</t>
  </si>
  <si>
    <t>Dividend income</t>
  </si>
  <si>
    <t>Long term capital gains from transactions on which STT is paid</t>
  </si>
  <si>
    <t xml:space="preserve">Net agricultural income/any other income for rate purpose </t>
  </si>
  <si>
    <t>Others including exept income of minor children</t>
  </si>
  <si>
    <t>Total(1+2+3+4+5)</t>
  </si>
  <si>
    <t> Income from owning and maintaining     race horses</t>
  </si>
  <si>
    <t>Winnings from lotteries, crossword      puzzles, races etc.</t>
  </si>
  <si>
    <t xml:space="preserve">1a </t>
  </si>
  <si>
    <t>1b</t>
  </si>
  <si>
    <t>1c</t>
  </si>
  <si>
    <t>1d</t>
  </si>
  <si>
    <t>1e</t>
  </si>
  <si>
    <t>1f</t>
  </si>
  <si>
    <t>ii</t>
  </si>
  <si>
    <t>iii</t>
  </si>
  <si>
    <t>i</t>
  </si>
  <si>
    <t>1g</t>
  </si>
  <si>
    <t>a</t>
  </si>
  <si>
    <t>b</t>
  </si>
  <si>
    <t>c</t>
  </si>
  <si>
    <t>1h</t>
  </si>
  <si>
    <t>1i</t>
  </si>
  <si>
    <t>EXEMPTED INCOME</t>
  </si>
  <si>
    <t>SALARIES</t>
  </si>
  <si>
    <t>2a</t>
  </si>
  <si>
    <t>2b</t>
  </si>
  <si>
    <t>2c</t>
  </si>
  <si>
    <t>PLEASE FILL SHADED CELLS ONLY.</t>
  </si>
  <si>
    <t>VERY SENIOR CITIZEN</t>
  </si>
  <si>
    <t>SENIOR CITIZEN</t>
  </si>
  <si>
    <t>TAX AT SPECIAL RATES(CAPITAL GAINS ETC.)</t>
  </si>
  <si>
    <t>rkmangal2802@gmail.com</t>
  </si>
  <si>
    <t>WHETHER YOU LIVE IN OWN HOUSE</t>
  </si>
  <si>
    <t>Rental income from machinery,plants,      buildings</t>
  </si>
  <si>
    <t>BEFORE 01/01/2004</t>
  </si>
  <si>
    <t>AFTER 01/01/2004</t>
  </si>
  <si>
    <t>EMPLOYER'S CONTRIBUTION TO PENSION SCHEME U/S 36</t>
  </si>
  <si>
    <t>CONTRIBUTION TO NOTIFIED PENSION SCHEME OF GOI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</si>
</sst>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s.-4009]\ #,##0;[Red][$Rs.-4009]\ #,##0"/>
    <numFmt numFmtId="165" formatCode="[$Rs.-4009]\ #,##0;[$Rs.-4009]\ \-#,##0"/>
    <numFmt numFmtId="166" formatCode="&quot;$&quot;#,##0.00"/>
    <numFmt numFmtId="167" formatCode="_ [$Rs.-4009]\ * #,##0_ ;_ [$Rs.-4009]\ * \-#,##0_ ;_ [$Rs.-4009]\ * &quot;-&quot;_ ;_ @_ "/>
    <numFmt numFmtId="168" formatCode="[$Rs.-4009]\ #,##0"/>
    <numFmt numFmtId="169" formatCode="[$-F800]dddd\,\ mmmm\ dd\,\ yyyy"/>
    <numFmt numFmtId="170" formatCode="[$-409]dddd\,\ mmmm\ dd\,\ yyyy"/>
    <numFmt numFmtId="171" formatCode="[$-409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Raav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Raav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Raav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Raav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u val="single"/>
      <sz val="16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9"/>
      <color rgb="FF111111"/>
      <name val="Calibri"/>
      <family val="2"/>
    </font>
    <font>
      <b/>
      <sz val="9"/>
      <color theme="1"/>
      <name val="Calibri"/>
      <family val="2"/>
    </font>
    <font>
      <b/>
      <sz val="11"/>
      <color rgb="FF11111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6" fillId="0" borderId="0" xfId="0" applyFont="1" applyAlignment="1">
      <alignment/>
    </xf>
    <xf numFmtId="0" fontId="55" fillId="33" borderId="10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2" fillId="33" borderId="11" xfId="0" applyFont="1" applyFill="1" applyBorder="1" applyAlignment="1" applyProtection="1">
      <alignment vertical="center"/>
      <protection hidden="1"/>
    </xf>
    <xf numFmtId="0" fontId="55" fillId="33" borderId="12" xfId="0" applyFont="1" applyFill="1" applyBorder="1" applyAlignment="1" applyProtection="1">
      <alignment vertical="center" wrapText="1"/>
      <protection hidden="1"/>
    </xf>
    <xf numFmtId="0" fontId="55" fillId="33" borderId="0" xfId="0" applyFont="1" applyFill="1" applyBorder="1" applyAlignment="1" applyProtection="1">
      <alignment vertical="center" wrapText="1"/>
      <protection hidden="1"/>
    </xf>
    <xf numFmtId="0" fontId="55" fillId="33" borderId="11" xfId="0" applyFont="1" applyFill="1" applyBorder="1" applyAlignment="1" applyProtection="1">
      <alignment horizontal="center" vertical="center" wrapText="1"/>
      <protection hidden="1"/>
    </xf>
    <xf numFmtId="0" fontId="55" fillId="0" borderId="13" xfId="0" applyFont="1" applyBorder="1" applyAlignment="1" applyProtection="1">
      <alignment vertical="center" wrapText="1"/>
      <protection hidden="1"/>
    </xf>
    <xf numFmtId="168" fontId="55" fillId="7" borderId="12" xfId="0" applyNumberFormat="1" applyFont="1" applyFill="1" applyBorder="1" applyAlignment="1" applyProtection="1">
      <alignment/>
      <protection locked="0"/>
    </xf>
    <xf numFmtId="0" fontId="57" fillId="7" borderId="14" xfId="0" applyFont="1" applyFill="1" applyBorder="1" applyAlignment="1" applyProtection="1">
      <alignment vertical="center" wrapText="1"/>
      <protection hidden="1"/>
    </xf>
    <xf numFmtId="168" fontId="55" fillId="0" borderId="12" xfId="0" applyNumberFormat="1" applyFont="1" applyFill="1" applyBorder="1" applyAlignment="1" applyProtection="1">
      <alignment vertical="center" wrapText="1"/>
      <protection hidden="1"/>
    </xf>
    <xf numFmtId="168" fontId="55" fillId="7" borderId="12" xfId="0" applyNumberFormat="1" applyFont="1" applyFill="1" applyBorder="1" applyAlignment="1" applyProtection="1">
      <alignment vertical="center"/>
      <protection locked="0"/>
    </xf>
    <xf numFmtId="168" fontId="55" fillId="7" borderId="12" xfId="0" applyNumberFormat="1" applyFont="1" applyFill="1" applyBorder="1" applyAlignment="1" applyProtection="1">
      <alignment horizontal="right" vertical="center" wrapText="1"/>
      <protection locked="0"/>
    </xf>
    <xf numFmtId="168" fontId="55" fillId="33" borderId="12" xfId="0" applyNumberFormat="1" applyFont="1" applyFill="1" applyBorder="1" applyAlignment="1" applyProtection="1">
      <alignment vertical="center"/>
      <protection hidden="1"/>
    </xf>
    <xf numFmtId="0" fontId="55" fillId="0" borderId="10" xfId="0" applyFont="1" applyBorder="1" applyAlignment="1">
      <alignment vertical="center" wrapText="1"/>
    </xf>
    <xf numFmtId="0" fontId="55" fillId="33" borderId="15" xfId="0" applyFont="1" applyFill="1" applyBorder="1" applyAlignment="1" applyProtection="1">
      <alignment vertical="center"/>
      <protection hidden="1"/>
    </xf>
    <xf numFmtId="0" fontId="55" fillId="33" borderId="16" xfId="0" applyFont="1" applyFill="1" applyBorder="1" applyAlignment="1" applyProtection="1">
      <alignment vertical="center"/>
      <protection hidden="1"/>
    </xf>
    <xf numFmtId="0" fontId="55" fillId="33" borderId="13" xfId="0" applyFont="1" applyFill="1" applyBorder="1" applyAlignment="1" applyProtection="1">
      <alignment vertical="center"/>
      <protection hidden="1"/>
    </xf>
    <xf numFmtId="0" fontId="55" fillId="33" borderId="17" xfId="0" applyFont="1" applyFill="1" applyBorder="1" applyAlignment="1" applyProtection="1">
      <alignment vertical="center"/>
      <protection hidden="1"/>
    </xf>
    <xf numFmtId="0" fontId="55" fillId="33" borderId="17" xfId="0" applyFont="1" applyFill="1" applyBorder="1" applyAlignment="1" applyProtection="1">
      <alignment vertical="center" wrapText="1"/>
      <protection locked="0"/>
    </xf>
    <xf numFmtId="0" fontId="55" fillId="33" borderId="13" xfId="0" applyFont="1" applyFill="1" applyBorder="1" applyAlignment="1" applyProtection="1">
      <alignment vertical="center" wrapText="1"/>
      <protection locked="0"/>
    </xf>
    <xf numFmtId="0" fontId="55" fillId="33" borderId="13" xfId="0" applyFont="1" applyFill="1" applyBorder="1" applyAlignment="1" applyProtection="1">
      <alignment vertical="center" wrapText="1"/>
      <protection hidden="1"/>
    </xf>
    <xf numFmtId="0" fontId="55" fillId="33" borderId="17" xfId="0" applyFont="1" applyFill="1" applyBorder="1" applyAlignment="1" applyProtection="1">
      <alignment vertical="center" wrapText="1"/>
      <protection hidden="1"/>
    </xf>
    <xf numFmtId="0" fontId="55" fillId="0" borderId="17" xfId="0" applyFont="1" applyBorder="1" applyAlignment="1" applyProtection="1">
      <alignment vertical="center" wrapText="1"/>
      <protection hidden="1"/>
    </xf>
    <xf numFmtId="168" fontId="55" fillId="0" borderId="12" xfId="0" applyNumberFormat="1" applyFont="1" applyBorder="1" applyAlignment="1" applyProtection="1">
      <alignment/>
      <protection hidden="1"/>
    </xf>
    <xf numFmtId="168" fontId="55" fillId="7" borderId="12" xfId="0" applyNumberFormat="1" applyFont="1" applyFill="1" applyBorder="1" applyAlignment="1" applyProtection="1">
      <alignment vertical="center" wrapText="1"/>
      <protection locked="0"/>
    </xf>
    <xf numFmtId="168" fontId="55" fillId="0" borderId="12" xfId="0" applyNumberFormat="1" applyFont="1" applyBorder="1" applyAlignment="1" applyProtection="1">
      <alignment vertical="center"/>
      <protection hidden="1"/>
    </xf>
    <xf numFmtId="0" fontId="55" fillId="34" borderId="15" xfId="0" applyFont="1" applyFill="1" applyBorder="1" applyAlignment="1" applyProtection="1">
      <alignment vertical="center"/>
      <protection locked="0"/>
    </xf>
    <xf numFmtId="164" fontId="55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55" fillId="33" borderId="10" xfId="0" applyNumberFormat="1" applyFont="1" applyFill="1" applyBorder="1" applyAlignment="1" applyProtection="1">
      <alignment horizontal="center" vertical="center"/>
      <protection hidden="1"/>
    </xf>
    <xf numFmtId="164" fontId="58" fillId="33" borderId="10" xfId="0" applyNumberFormat="1" applyFont="1" applyFill="1" applyBorder="1" applyAlignment="1" applyProtection="1">
      <alignment horizontal="center" vertical="center"/>
      <protection hidden="1"/>
    </xf>
    <xf numFmtId="0" fontId="55" fillId="33" borderId="10" xfId="0" applyNumberFormat="1" applyFont="1" applyFill="1" applyBorder="1" applyAlignment="1" applyProtection="1">
      <alignment horizontal="center" vertical="center"/>
      <protection hidden="1"/>
    </xf>
    <xf numFmtId="0" fontId="5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5" fillId="33" borderId="18" xfId="0" applyNumberFormat="1" applyFont="1" applyFill="1" applyBorder="1" applyAlignment="1" applyProtection="1">
      <alignment horizontal="center" vertical="center"/>
      <protection hidden="1"/>
    </xf>
    <xf numFmtId="168" fontId="2" fillId="0" borderId="12" xfId="0" applyNumberFormat="1" applyFont="1" applyBorder="1" applyAlignment="1" applyProtection="1">
      <alignment vertical="center"/>
      <protection hidden="1"/>
    </xf>
    <xf numFmtId="168" fontId="55" fillId="33" borderId="10" xfId="0" applyNumberFormat="1" applyFont="1" applyFill="1" applyBorder="1" applyAlignment="1" applyProtection="1">
      <alignment horizontal="center"/>
      <protection hidden="1"/>
    </xf>
    <xf numFmtId="164" fontId="55" fillId="33" borderId="18" xfId="0" applyNumberFormat="1" applyFont="1" applyFill="1" applyBorder="1" applyAlignment="1" applyProtection="1">
      <alignment horizontal="center" vertical="center"/>
      <protection hidden="1"/>
    </xf>
    <xf numFmtId="0" fontId="55" fillId="0" borderId="10" xfId="0" applyNumberFormat="1" applyFont="1" applyBorder="1" applyAlignment="1" applyProtection="1">
      <alignment vertical="center"/>
      <protection hidden="1"/>
    </xf>
    <xf numFmtId="0" fontId="55" fillId="33" borderId="10" xfId="0" applyNumberFormat="1" applyFont="1" applyFill="1" applyBorder="1" applyAlignment="1" applyProtection="1">
      <alignment vertical="center" wrapText="1"/>
      <protection hidden="1"/>
    </xf>
    <xf numFmtId="0" fontId="2" fillId="0" borderId="18" xfId="0" applyNumberFormat="1" applyFont="1" applyBorder="1" applyAlignment="1" applyProtection="1">
      <alignment vertical="center"/>
      <protection hidden="1"/>
    </xf>
    <xf numFmtId="0" fontId="55" fillId="33" borderId="10" xfId="0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Border="1" applyAlignment="1" applyProtection="1">
      <alignment horizontal="center" vertical="center" wrapText="1"/>
      <protection hidden="1"/>
    </xf>
    <xf numFmtId="0" fontId="55" fillId="0" borderId="10" xfId="0" applyFont="1" applyBorder="1" applyAlignment="1" applyProtection="1">
      <alignment horizontal="center"/>
      <protection hidden="1"/>
    </xf>
    <xf numFmtId="0" fontId="55" fillId="0" borderId="18" xfId="0" applyFont="1" applyBorder="1" applyAlignment="1" applyProtection="1">
      <alignment horizontal="center"/>
      <protection hidden="1"/>
    </xf>
    <xf numFmtId="0" fontId="55" fillId="7" borderId="19" xfId="0" applyFont="1" applyFill="1" applyBorder="1" applyAlignment="1" applyProtection="1">
      <alignment vertical="center" wrapText="1"/>
      <protection hidden="1"/>
    </xf>
    <xf numFmtId="0" fontId="55" fillId="0" borderId="12" xfId="0" applyFont="1" applyBorder="1" applyAlignment="1">
      <alignment vertical="center" wrapText="1"/>
    </xf>
    <xf numFmtId="168" fontId="55" fillId="0" borderId="20" xfId="0" applyNumberFormat="1" applyFont="1" applyBorder="1" applyAlignment="1" applyProtection="1">
      <alignment vertical="center"/>
      <protection hidden="1"/>
    </xf>
    <xf numFmtId="168" fontId="55" fillId="7" borderId="20" xfId="0" applyNumberFormat="1" applyFont="1" applyFill="1" applyBorder="1" applyAlignment="1" applyProtection="1">
      <alignment vertical="center" wrapText="1"/>
      <protection locked="0"/>
    </xf>
    <xf numFmtId="0" fontId="55" fillId="0" borderId="13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2" fillId="7" borderId="21" xfId="0" applyFont="1" applyFill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right"/>
      <protection hidden="1"/>
    </xf>
    <xf numFmtId="0" fontId="55" fillId="0" borderId="10" xfId="0" applyFont="1" applyBorder="1" applyAlignment="1">
      <alignment/>
    </xf>
    <xf numFmtId="0" fontId="2" fillId="0" borderId="22" xfId="0" applyFont="1" applyBorder="1" applyAlignment="1" applyProtection="1">
      <alignment horizontal="right"/>
      <protection hidden="1"/>
    </xf>
    <xf numFmtId="0" fontId="2" fillId="7" borderId="21" xfId="0" applyFon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55" fillId="0" borderId="12" xfId="0" applyFont="1" applyBorder="1" applyAlignment="1" applyProtection="1">
      <alignment/>
      <protection hidden="1"/>
    </xf>
    <xf numFmtId="0" fontId="55" fillId="0" borderId="13" xfId="0" applyFont="1" applyBorder="1" applyAlignment="1" applyProtection="1">
      <alignment/>
      <protection hidden="1"/>
    </xf>
    <xf numFmtId="0" fontId="55" fillId="0" borderId="17" xfId="0" applyFont="1" applyBorder="1" applyAlignment="1" applyProtection="1">
      <alignment/>
      <protection hidden="1"/>
    </xf>
    <xf numFmtId="0" fontId="10" fillId="33" borderId="23" xfId="0" applyFont="1" applyFill="1" applyBorder="1" applyAlignment="1" applyProtection="1">
      <alignment horizontal="center" vertical="center" wrapText="1"/>
      <protection hidden="1"/>
    </xf>
    <xf numFmtId="0" fontId="57" fillId="7" borderId="24" xfId="0" applyFont="1" applyFill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33" borderId="27" xfId="0" applyFont="1" applyFill="1" applyBorder="1" applyAlignment="1">
      <alignment vertical="center"/>
    </xf>
    <xf numFmtId="168" fontId="55" fillId="7" borderId="12" xfId="0" applyNumberFormat="1" applyFont="1" applyFill="1" applyBorder="1" applyAlignment="1" applyProtection="1">
      <alignment horizontal="right" vertical="center"/>
      <protection locked="0"/>
    </xf>
    <xf numFmtId="0" fontId="55" fillId="12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>
      <alignment/>
    </xf>
    <xf numFmtId="165" fontId="2" fillId="0" borderId="21" xfId="0" applyNumberFormat="1" applyFont="1" applyBorder="1" applyAlignment="1" applyProtection="1">
      <alignment vertical="center"/>
      <protection hidden="1"/>
    </xf>
    <xf numFmtId="168" fontId="55" fillId="7" borderId="0" xfId="0" applyNumberFormat="1" applyFont="1" applyFill="1" applyAlignment="1" applyProtection="1">
      <alignment/>
      <protection locked="0"/>
    </xf>
    <xf numFmtId="0" fontId="59" fillId="33" borderId="11" xfId="0" applyFont="1" applyFill="1" applyBorder="1" applyAlignment="1" applyProtection="1">
      <alignment horizontal="center" vertical="center"/>
      <protection hidden="1"/>
    </xf>
    <xf numFmtId="0" fontId="42" fillId="33" borderId="11" xfId="0" applyFont="1" applyFill="1" applyBorder="1" applyAlignment="1" applyProtection="1">
      <alignment horizontal="center" vertical="center"/>
      <protection hidden="1"/>
    </xf>
    <xf numFmtId="168" fontId="4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42" fillId="33" borderId="11" xfId="0" applyFont="1" applyFill="1" applyBorder="1" applyAlignment="1" applyProtection="1">
      <alignment vertical="center" wrapText="1"/>
      <protection hidden="1"/>
    </xf>
    <xf numFmtId="0" fontId="42" fillId="0" borderId="11" xfId="0" applyFont="1" applyBorder="1" applyAlignment="1" applyProtection="1">
      <alignment/>
      <protection hidden="1"/>
    </xf>
    <xf numFmtId="0" fontId="42" fillId="33" borderId="11" xfId="0" applyFont="1" applyFill="1" applyBorder="1" applyAlignment="1" applyProtection="1">
      <alignment vertical="center"/>
      <protection hidden="1"/>
    </xf>
    <xf numFmtId="164" fontId="42" fillId="33" borderId="11" xfId="0" applyNumberFormat="1" applyFont="1" applyFill="1" applyBorder="1" applyAlignment="1" applyProtection="1">
      <alignment vertical="center"/>
      <protection hidden="1"/>
    </xf>
    <xf numFmtId="0" fontId="42" fillId="0" borderId="12" xfId="0" applyFont="1" applyBorder="1" applyAlignment="1" applyProtection="1">
      <alignment vertical="center"/>
      <protection hidden="1"/>
    </xf>
    <xf numFmtId="0" fontId="2" fillId="7" borderId="21" xfId="0" applyFont="1" applyFill="1" applyBorder="1" applyAlignment="1" applyProtection="1">
      <alignment/>
      <protection locked="0"/>
    </xf>
    <xf numFmtId="0" fontId="2" fillId="7" borderId="21" xfId="0" applyFont="1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locked="0"/>
    </xf>
    <xf numFmtId="0" fontId="2" fillId="7" borderId="21" xfId="0" applyFont="1" applyFill="1" applyBorder="1" applyAlignment="1" applyProtection="1">
      <alignment horizontal="right" vertical="center" wrapText="1"/>
      <protection locked="0"/>
    </xf>
    <xf numFmtId="0" fontId="2" fillId="33" borderId="22" xfId="0" applyFont="1" applyFill="1" applyBorder="1" applyAlignment="1" applyProtection="1">
      <alignment horizontal="right" vertical="center" wrapText="1"/>
      <protection hidden="1"/>
    </xf>
    <xf numFmtId="0" fontId="57" fillId="12" borderId="0" xfId="0" applyFont="1" applyFill="1" applyAlignment="1" applyProtection="1">
      <alignment horizontal="center"/>
      <protection locked="0"/>
    </xf>
    <xf numFmtId="0" fontId="55" fillId="7" borderId="12" xfId="0" applyFont="1" applyFill="1" applyBorder="1" applyAlignment="1" applyProtection="1">
      <alignment/>
      <protection locked="0"/>
    </xf>
    <xf numFmtId="168" fontId="2" fillId="0" borderId="21" xfId="0" applyNumberFormat="1" applyFont="1" applyBorder="1" applyAlignment="1" applyProtection="1">
      <alignment horizontal="right" vertical="center"/>
      <protection hidden="1"/>
    </xf>
    <xf numFmtId="0" fontId="2" fillId="33" borderId="21" xfId="0" applyFont="1" applyFill="1" applyBorder="1" applyAlignment="1" applyProtection="1">
      <alignment horizontal="right"/>
      <protection hidden="1"/>
    </xf>
    <xf numFmtId="0" fontId="60" fillId="33" borderId="28" xfId="53" applyFont="1" applyFill="1" applyBorder="1" applyAlignment="1" applyProtection="1">
      <alignment horizontal="center" vertical="center" textRotation="90"/>
      <protection/>
    </xf>
    <xf numFmtId="0" fontId="60" fillId="33" borderId="0" xfId="53" applyFont="1" applyFill="1" applyBorder="1" applyAlignment="1" applyProtection="1">
      <alignment horizontal="center" vertical="center" textRotation="90"/>
      <protection/>
    </xf>
    <xf numFmtId="0" fontId="60" fillId="33" borderId="26" xfId="53" applyFont="1" applyFill="1" applyBorder="1" applyAlignment="1" applyProtection="1">
      <alignment horizontal="center" vertical="center" textRotation="90"/>
      <protection/>
    </xf>
    <xf numFmtId="0" fontId="61" fillId="34" borderId="29" xfId="53" applyFont="1" applyFill="1" applyBorder="1" applyAlignment="1" applyProtection="1">
      <alignment horizontal="center" vertical="center" textRotation="90"/>
      <protection/>
    </xf>
    <xf numFmtId="0" fontId="61" fillId="34" borderId="27" xfId="53" applyFont="1" applyFill="1" applyBorder="1" applyAlignment="1" applyProtection="1">
      <alignment horizontal="center" vertical="center" textRotation="90"/>
      <protection/>
    </xf>
    <xf numFmtId="0" fontId="61" fillId="34" borderId="30" xfId="53" applyFont="1" applyFill="1" applyBorder="1" applyAlignment="1" applyProtection="1">
      <alignment horizontal="center" vertical="center" textRotation="90"/>
      <protection/>
    </xf>
    <xf numFmtId="0" fontId="55" fillId="0" borderId="12" xfId="0" applyFont="1" applyBorder="1" applyAlignment="1" applyProtection="1">
      <alignment horizontal="left" vertical="center"/>
      <protection hidden="1"/>
    </xf>
    <xf numFmtId="0" fontId="55" fillId="0" borderId="20" xfId="0" applyFont="1" applyBorder="1" applyAlignment="1" applyProtection="1">
      <alignment horizontal="left" vertical="center"/>
      <protection hidden="1"/>
    </xf>
    <xf numFmtId="0" fontId="55" fillId="0" borderId="31" xfId="0" applyFont="1" applyBorder="1" applyAlignment="1" applyProtection="1">
      <alignment horizontal="left" vertical="center"/>
      <protection hidden="1"/>
    </xf>
    <xf numFmtId="0" fontId="55" fillId="33" borderId="32" xfId="0" applyFont="1" applyFill="1" applyBorder="1" applyAlignment="1" applyProtection="1">
      <alignment horizontal="right" vertical="center" wrapText="1"/>
      <protection hidden="1"/>
    </xf>
    <xf numFmtId="0" fontId="55" fillId="33" borderId="20" xfId="0" applyFont="1" applyFill="1" applyBorder="1" applyAlignment="1" applyProtection="1">
      <alignment horizontal="right" vertical="center" wrapText="1"/>
      <protection hidden="1"/>
    </xf>
    <xf numFmtId="0" fontId="55" fillId="33" borderId="31" xfId="0" applyFont="1" applyFill="1" applyBorder="1" applyAlignment="1" applyProtection="1">
      <alignment horizontal="right" vertical="center" wrapText="1"/>
      <protection hidden="1"/>
    </xf>
    <xf numFmtId="0" fontId="55" fillId="0" borderId="33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33" borderId="11" xfId="0" applyFont="1" applyFill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62" fillId="33" borderId="37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2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37" xfId="0" applyFont="1" applyFill="1" applyBorder="1" applyAlignment="1" applyProtection="1">
      <alignment horizontal="left" vertical="center" wrapText="1"/>
      <protection hidden="1"/>
    </xf>
    <xf numFmtId="0" fontId="55" fillId="0" borderId="11" xfId="0" applyFont="1" applyBorder="1" applyAlignment="1" applyProtection="1">
      <alignment horizontal="left" vertical="center" wrapText="1"/>
      <protection hidden="1"/>
    </xf>
    <xf numFmtId="0" fontId="63" fillId="0" borderId="11" xfId="0" applyFont="1" applyBorder="1" applyAlignment="1" applyProtection="1">
      <alignment vertical="center" wrapText="1"/>
      <protection hidden="1"/>
    </xf>
    <xf numFmtId="0" fontId="55" fillId="0" borderId="11" xfId="0" applyFont="1" applyBorder="1" applyAlignment="1" applyProtection="1">
      <alignment vertical="center" wrapText="1"/>
      <protection hidden="1"/>
    </xf>
    <xf numFmtId="0" fontId="42" fillId="34" borderId="38" xfId="0" applyFont="1" applyFill="1" applyBorder="1" applyAlignment="1" applyProtection="1">
      <alignment horizontal="center" vertical="center" wrapText="1"/>
      <protection hidden="1"/>
    </xf>
    <xf numFmtId="0" fontId="42" fillId="34" borderId="19" xfId="0" applyFont="1" applyFill="1" applyBorder="1" applyAlignment="1" applyProtection="1">
      <alignment horizontal="center" vertical="center" wrapText="1"/>
      <protection hidden="1"/>
    </xf>
    <xf numFmtId="0" fontId="55" fillId="33" borderId="19" xfId="0" applyFont="1" applyFill="1" applyBorder="1" applyAlignment="1" applyProtection="1">
      <alignment horizontal="center" vertical="center" wrapText="1"/>
      <protection hidden="1"/>
    </xf>
    <xf numFmtId="0" fontId="55" fillId="33" borderId="39" xfId="0" applyFont="1" applyFill="1" applyBorder="1" applyAlignment="1" applyProtection="1">
      <alignment horizontal="center" vertical="center" wrapText="1"/>
      <protection hidden="1"/>
    </xf>
    <xf numFmtId="0" fontId="55" fillId="0" borderId="37" xfId="0" applyFont="1" applyBorder="1" applyAlignment="1" applyProtection="1">
      <alignment horizontal="left" vertical="center"/>
      <protection hidden="1"/>
    </xf>
    <xf numFmtId="0" fontId="57" fillId="33" borderId="40" xfId="0" applyFont="1" applyFill="1" applyBorder="1" applyAlignment="1" applyProtection="1">
      <alignment horizontal="center" vertical="center" wrapText="1"/>
      <protection hidden="1"/>
    </xf>
    <xf numFmtId="0" fontId="57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7" fillId="36" borderId="40" xfId="0" applyFont="1" applyFill="1" applyBorder="1" applyAlignment="1" applyProtection="1">
      <alignment horizontal="center" vertical="center" wrapText="1"/>
      <protection hidden="1"/>
    </xf>
    <xf numFmtId="0" fontId="7" fillId="36" borderId="41" xfId="0" applyFont="1" applyFill="1" applyBorder="1" applyAlignment="1" applyProtection="1">
      <alignment horizontal="center" vertical="center" wrapText="1"/>
      <protection hidden="1"/>
    </xf>
    <xf numFmtId="0" fontId="7" fillId="36" borderId="42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31" xfId="0" applyFont="1" applyFill="1" applyBorder="1" applyAlignment="1" applyProtection="1">
      <alignment horizontal="left" vertical="center" wrapText="1"/>
      <protection hidden="1"/>
    </xf>
    <xf numFmtId="168" fontId="5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vertical="center"/>
      <protection hidden="1"/>
    </xf>
    <xf numFmtId="17" fontId="5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hidden="1"/>
    </xf>
    <xf numFmtId="0" fontId="57" fillId="7" borderId="14" xfId="0" applyFont="1" applyFill="1" applyBorder="1" applyAlignment="1" applyProtection="1">
      <alignment horizontal="center" vertical="center" wrapText="1"/>
      <protection locked="0"/>
    </xf>
    <xf numFmtId="0" fontId="57" fillId="7" borderId="43" xfId="0" applyFont="1" applyFill="1" applyBorder="1" applyAlignment="1" applyProtection="1">
      <alignment horizontal="center" vertical="center" wrapText="1"/>
      <protection locked="0"/>
    </xf>
    <xf numFmtId="0" fontId="57" fillId="7" borderId="44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left" vertical="center"/>
      <protection hidden="1"/>
    </xf>
    <xf numFmtId="0" fontId="55" fillId="0" borderId="12" xfId="0" applyFont="1" applyBorder="1" applyAlignment="1" applyProtection="1">
      <alignment horizontal="left" vertical="center" wrapText="1"/>
      <protection hidden="1"/>
    </xf>
    <xf numFmtId="0" fontId="55" fillId="0" borderId="20" xfId="0" applyFont="1" applyBorder="1" applyAlignment="1" applyProtection="1">
      <alignment horizontal="left" vertical="center" wrapText="1"/>
      <protection hidden="1"/>
    </xf>
    <xf numFmtId="0" fontId="55" fillId="0" borderId="31" xfId="0" applyFont="1" applyBorder="1" applyAlignment="1" applyProtection="1">
      <alignment horizontal="left" vertical="center" wrapText="1"/>
      <protection hidden="1"/>
    </xf>
    <xf numFmtId="0" fontId="64" fillId="33" borderId="11" xfId="0" applyFont="1" applyFill="1" applyBorder="1" applyAlignment="1" applyProtection="1">
      <alignment horizontal="center" vertical="center" wrapText="1"/>
      <protection hidden="1"/>
    </xf>
    <xf numFmtId="0" fontId="65" fillId="36" borderId="40" xfId="0" applyFont="1" applyFill="1" applyBorder="1" applyAlignment="1" applyProtection="1">
      <alignment horizontal="center" vertical="center"/>
      <protection hidden="1"/>
    </xf>
    <xf numFmtId="0" fontId="65" fillId="36" borderId="41" xfId="0" applyFont="1" applyFill="1" applyBorder="1" applyAlignment="1" applyProtection="1">
      <alignment horizontal="center" vertical="center"/>
      <protection hidden="1"/>
    </xf>
    <xf numFmtId="0" fontId="65" fillId="36" borderId="42" xfId="0" applyFont="1" applyFill="1" applyBorder="1" applyAlignment="1" applyProtection="1">
      <alignment horizontal="center" vertical="center"/>
      <protection hidden="1"/>
    </xf>
    <xf numFmtId="0" fontId="66" fillId="0" borderId="40" xfId="0" applyFont="1" applyBorder="1" applyAlignment="1" applyProtection="1">
      <alignment horizontal="center" vertical="center" wrapText="1"/>
      <protection hidden="1"/>
    </xf>
    <xf numFmtId="0" fontId="66" fillId="0" borderId="42" xfId="0" applyFont="1" applyBorder="1" applyAlignment="1" applyProtection="1">
      <alignment horizontal="center" vertical="center" wrapText="1"/>
      <protection hidden="1"/>
    </xf>
    <xf numFmtId="0" fontId="55" fillId="7" borderId="45" xfId="0" applyFont="1" applyFill="1" applyBorder="1" applyAlignment="1" applyProtection="1">
      <alignment horizontal="center" vertical="center"/>
      <protection locked="0"/>
    </xf>
    <xf numFmtId="0" fontId="55" fillId="7" borderId="46" xfId="0" applyFont="1" applyFill="1" applyBorder="1" applyAlignment="1" applyProtection="1">
      <alignment horizontal="center" vertical="center"/>
      <protection locked="0"/>
    </xf>
    <xf numFmtId="0" fontId="5" fillId="36" borderId="40" xfId="0" applyFont="1" applyFill="1" applyBorder="1" applyAlignment="1" applyProtection="1">
      <alignment horizontal="center" vertical="center" wrapText="1"/>
      <protection hidden="1"/>
    </xf>
    <xf numFmtId="0" fontId="5" fillId="36" borderId="41" xfId="0" applyFont="1" applyFill="1" applyBorder="1" applyAlignment="1" applyProtection="1">
      <alignment horizontal="center" vertical="center" wrapText="1"/>
      <protection hidden="1"/>
    </xf>
    <xf numFmtId="0" fontId="5" fillId="36" borderId="42" xfId="0" applyFont="1" applyFill="1" applyBorder="1" applyAlignment="1" applyProtection="1">
      <alignment horizontal="center" vertical="center" wrapText="1"/>
      <protection hidden="1"/>
    </xf>
    <xf numFmtId="0" fontId="65" fillId="36" borderId="47" xfId="0" applyFont="1" applyFill="1" applyBorder="1" applyAlignment="1" applyProtection="1">
      <alignment horizontal="center" vertical="center" wrapText="1"/>
      <protection hidden="1"/>
    </xf>
    <xf numFmtId="0" fontId="65" fillId="36" borderId="43" xfId="0" applyFont="1" applyFill="1" applyBorder="1" applyAlignment="1" applyProtection="1">
      <alignment horizontal="center" vertical="center" wrapText="1"/>
      <protection hidden="1"/>
    </xf>
    <xf numFmtId="0" fontId="65" fillId="36" borderId="48" xfId="0" applyFont="1" applyFill="1" applyBorder="1" applyAlignment="1" applyProtection="1">
      <alignment horizontal="center" vertical="center" wrapText="1"/>
      <protection hidden="1"/>
    </xf>
    <xf numFmtId="0" fontId="42" fillId="34" borderId="49" xfId="0" applyFont="1" applyFill="1" applyBorder="1" applyAlignment="1" applyProtection="1">
      <alignment horizontal="center" vertical="center" wrapText="1"/>
      <protection hidden="1"/>
    </xf>
    <xf numFmtId="0" fontId="67" fillId="36" borderId="40" xfId="0" applyFont="1" applyFill="1" applyBorder="1" applyAlignment="1" applyProtection="1">
      <alignment horizontal="center" vertical="center" wrapText="1"/>
      <protection hidden="1"/>
    </xf>
    <xf numFmtId="0" fontId="67" fillId="36" borderId="41" xfId="0" applyFont="1" applyFill="1" applyBorder="1" applyAlignment="1" applyProtection="1">
      <alignment horizontal="center" vertical="center" wrapText="1"/>
      <protection hidden="1"/>
    </xf>
    <xf numFmtId="0" fontId="67" fillId="36" borderId="42" xfId="0" applyFont="1" applyFill="1" applyBorder="1" applyAlignment="1" applyProtection="1">
      <alignment horizontal="center" vertical="center" wrapText="1"/>
      <protection hidden="1"/>
    </xf>
    <xf numFmtId="0" fontId="6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kmangal2802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showRowColHeaders="0" tabSelected="1" zoomScale="90" zoomScaleNormal="90" zoomScaleSheetLayoutView="90" zoomScalePageLayoutView="79" workbookViewId="0" topLeftCell="A1">
      <selection activeCell="P2" sqref="P2"/>
    </sheetView>
  </sheetViews>
  <sheetFormatPr defaultColWidth="9.140625" defaultRowHeight="15"/>
  <cols>
    <col min="1" max="1" width="3.7109375" style="0" customWidth="1"/>
    <col min="2" max="2" width="3.7109375" style="1" customWidth="1"/>
    <col min="3" max="3" width="10.7109375" style="1" customWidth="1"/>
    <col min="4" max="4" width="10.28125" style="1" customWidth="1"/>
    <col min="5" max="5" width="9.28125" style="1" customWidth="1"/>
    <col min="6" max="6" width="11.28125" style="1" customWidth="1"/>
    <col min="7" max="7" width="6.140625" style="1" hidden="1" customWidth="1"/>
    <col min="8" max="8" width="3.7109375" style="1" customWidth="1"/>
    <col min="9" max="9" width="5.28125" style="1" customWidth="1"/>
    <col min="10" max="10" width="18.421875" style="1" customWidth="1"/>
    <col min="11" max="11" width="4.140625" style="1" customWidth="1"/>
    <col min="12" max="12" width="8.421875" style="1" customWidth="1"/>
    <col min="13" max="13" width="8.8515625" style="1" hidden="1" customWidth="1"/>
    <col min="14" max="14" width="5.8515625" style="0" customWidth="1"/>
    <col min="15" max="15" width="11.8515625" style="0" customWidth="1"/>
    <col min="16" max="16" width="14.28125" style="0" customWidth="1"/>
    <col min="17" max="17" width="3.7109375" style="0" customWidth="1"/>
  </cols>
  <sheetData>
    <row r="1" spans="1:17" ht="33.75" customHeight="1" thickTop="1">
      <c r="A1" s="129" t="s">
        <v>47</v>
      </c>
      <c r="B1" s="130"/>
      <c r="C1" s="130"/>
      <c r="D1" s="130"/>
      <c r="E1" s="144"/>
      <c r="F1" s="145"/>
      <c r="G1" s="145"/>
      <c r="H1" s="145"/>
      <c r="I1" s="145"/>
      <c r="J1" s="145"/>
      <c r="K1" s="145"/>
      <c r="L1" s="146"/>
      <c r="M1" s="11"/>
      <c r="N1" s="155" t="s">
        <v>57</v>
      </c>
      <c r="O1" s="156"/>
      <c r="P1" s="62" t="s">
        <v>52</v>
      </c>
      <c r="Q1" s="2"/>
    </row>
    <row r="2" spans="1:17" ht="29.25" customHeight="1" thickBot="1">
      <c r="A2" s="3">
        <v>1</v>
      </c>
      <c r="B2" s="109" t="s">
        <v>54</v>
      </c>
      <c r="C2" s="109"/>
      <c r="D2" s="109"/>
      <c r="E2" s="109"/>
      <c r="F2" s="109"/>
      <c r="G2" s="73" t="s">
        <v>118</v>
      </c>
      <c r="H2" s="17"/>
      <c r="I2" s="18"/>
      <c r="J2" s="68" t="s">
        <v>29</v>
      </c>
      <c r="K2" s="165" t="s">
        <v>117</v>
      </c>
      <c r="L2" s="165"/>
      <c r="M2" s="29"/>
      <c r="N2" s="157" t="s">
        <v>125</v>
      </c>
      <c r="O2" s="158"/>
      <c r="P2" s="63" t="s">
        <v>53</v>
      </c>
      <c r="Q2" s="2"/>
    </row>
    <row r="3" spans="1:17" ht="23.25" customHeight="1" thickTop="1">
      <c r="A3" s="3">
        <v>2</v>
      </c>
      <c r="B3" s="97" t="s">
        <v>122</v>
      </c>
      <c r="C3" s="98"/>
      <c r="D3" s="98"/>
      <c r="E3" s="98"/>
      <c r="F3" s="99"/>
      <c r="G3" s="74" t="s">
        <v>29</v>
      </c>
      <c r="H3" s="19"/>
      <c r="I3" s="20"/>
      <c r="J3" s="87" t="s">
        <v>42</v>
      </c>
      <c r="K3" s="132" t="s">
        <v>87</v>
      </c>
      <c r="L3" s="133"/>
      <c r="M3" s="133"/>
      <c r="N3" s="133"/>
      <c r="O3" s="133"/>
      <c r="P3" s="134"/>
      <c r="Q3" s="2"/>
    </row>
    <row r="4" spans="1:17" ht="21" customHeight="1">
      <c r="A4" s="3">
        <v>3</v>
      </c>
      <c r="B4" s="109" t="s">
        <v>28</v>
      </c>
      <c r="C4" s="109"/>
      <c r="D4" s="109"/>
      <c r="E4" s="109"/>
      <c r="F4" s="109"/>
      <c r="G4" s="74" t="s">
        <v>30</v>
      </c>
      <c r="H4" s="19"/>
      <c r="I4" s="20"/>
      <c r="J4" s="15">
        <f>P26-P52</f>
        <v>457000</v>
      </c>
      <c r="K4" s="30" t="s">
        <v>97</v>
      </c>
      <c r="L4" s="110" t="s">
        <v>72</v>
      </c>
      <c r="M4" s="110"/>
      <c r="N4" s="110"/>
      <c r="O4" s="110"/>
      <c r="P4" s="52">
        <v>3000</v>
      </c>
      <c r="Q4" s="2"/>
    </row>
    <row r="5" spans="1:17" ht="25.5" customHeight="1">
      <c r="A5" s="3">
        <v>4</v>
      </c>
      <c r="B5" s="109" t="s">
        <v>0</v>
      </c>
      <c r="C5" s="109"/>
      <c r="D5" s="109"/>
      <c r="E5" s="109"/>
      <c r="F5" s="109"/>
      <c r="G5" s="74" t="s">
        <v>119</v>
      </c>
      <c r="H5" s="19"/>
      <c r="I5" s="20"/>
      <c r="J5" s="15">
        <f>P20</f>
        <v>520</v>
      </c>
      <c r="K5" s="30" t="s">
        <v>98</v>
      </c>
      <c r="L5" s="110" t="s">
        <v>73</v>
      </c>
      <c r="M5" s="110"/>
      <c r="N5" s="110"/>
      <c r="O5" s="110"/>
      <c r="P5" s="52">
        <v>500</v>
      </c>
      <c r="Q5" s="2"/>
    </row>
    <row r="6" spans="1:17" ht="27.75" customHeight="1">
      <c r="A6" s="3">
        <v>5</v>
      </c>
      <c r="B6" s="147" t="s">
        <v>58</v>
      </c>
      <c r="C6" s="147"/>
      <c r="D6" s="147"/>
      <c r="E6" s="147"/>
      <c r="F6" s="147"/>
      <c r="G6" s="74">
        <f>IF(J2=G2,G39,IF(J2=G3,G16,IF(J2=G4,G20,IF(J2=G5,G12))))</f>
        <v>75150</v>
      </c>
      <c r="H6" s="19"/>
      <c r="I6" s="20"/>
      <c r="J6" s="26">
        <f>P39</f>
        <v>-370</v>
      </c>
      <c r="K6" s="30" t="s">
        <v>99</v>
      </c>
      <c r="L6" s="114" t="s">
        <v>123</v>
      </c>
      <c r="M6" s="114"/>
      <c r="N6" s="114"/>
      <c r="O6" s="114"/>
      <c r="P6" s="52">
        <v>0</v>
      </c>
      <c r="Q6" s="2"/>
    </row>
    <row r="7" spans="1:17" ht="24" customHeight="1">
      <c r="A7" s="3">
        <v>6</v>
      </c>
      <c r="B7" s="109" t="s">
        <v>1</v>
      </c>
      <c r="C7" s="109"/>
      <c r="D7" s="109"/>
      <c r="E7" s="109"/>
      <c r="F7" s="109"/>
      <c r="G7" s="74"/>
      <c r="H7" s="19"/>
      <c r="I7" s="20"/>
      <c r="J7" s="12">
        <f>SUM(J4,J5,J6)</f>
        <v>457150</v>
      </c>
      <c r="K7" s="31" t="s">
        <v>100</v>
      </c>
      <c r="L7" s="114" t="s">
        <v>85</v>
      </c>
      <c r="M7" s="114"/>
      <c r="N7" s="114"/>
      <c r="O7" s="114"/>
      <c r="P7" s="52">
        <v>20</v>
      </c>
      <c r="Q7" s="2"/>
    </row>
    <row r="8" spans="1:17" ht="21" customHeight="1">
      <c r="A8" s="3">
        <v>7</v>
      </c>
      <c r="B8" s="143" t="s">
        <v>88</v>
      </c>
      <c r="C8" s="143"/>
      <c r="D8" s="143"/>
      <c r="E8" s="143"/>
      <c r="F8" s="143"/>
      <c r="G8" s="75">
        <f>J7+J8</f>
        <v>460150</v>
      </c>
      <c r="H8" s="19"/>
      <c r="I8" s="20"/>
      <c r="J8" s="12">
        <f>P50</f>
        <v>3000</v>
      </c>
      <c r="K8" s="30" t="s">
        <v>101</v>
      </c>
      <c r="L8" s="110" t="s">
        <v>83</v>
      </c>
      <c r="M8" s="110"/>
      <c r="N8" s="110"/>
      <c r="O8" s="110"/>
      <c r="P8" s="53">
        <f>SUM(P4:P7)</f>
        <v>3520</v>
      </c>
      <c r="Q8" s="2"/>
    </row>
    <row r="9" spans="1:17" ht="22.5" customHeight="1">
      <c r="A9" s="3">
        <v>8</v>
      </c>
      <c r="B9" s="143" t="s">
        <v>126</v>
      </c>
      <c r="C9" s="143"/>
      <c r="D9" s="143"/>
      <c r="E9" s="143"/>
      <c r="F9" s="143"/>
      <c r="G9" s="74">
        <v>250000</v>
      </c>
      <c r="H9" s="19"/>
      <c r="I9" s="20"/>
      <c r="J9" s="72">
        <v>40000</v>
      </c>
      <c r="K9" s="30" t="s">
        <v>102</v>
      </c>
      <c r="L9" s="115" t="s">
        <v>74</v>
      </c>
      <c r="M9" s="115"/>
      <c r="N9" s="115"/>
      <c r="O9" s="115"/>
      <c r="P9" s="52"/>
      <c r="Q9" s="2"/>
    </row>
    <row r="10" spans="1:17" ht="19.5" customHeight="1">
      <c r="A10" s="54">
        <v>9</v>
      </c>
      <c r="B10" s="109" t="s">
        <v>2</v>
      </c>
      <c r="C10" s="109"/>
      <c r="D10" s="109"/>
      <c r="E10" s="109"/>
      <c r="F10" s="109"/>
      <c r="G10" s="74">
        <f>IF(AND(J37&lt;500000,J37&gt;250000),(J37-250000),(J37-250000)&gt;=0)</f>
        <v>5150</v>
      </c>
      <c r="H10" s="19"/>
      <c r="I10" s="20"/>
      <c r="J10" s="13">
        <v>20000</v>
      </c>
      <c r="K10" s="30" t="s">
        <v>105</v>
      </c>
      <c r="L10" s="110" t="s">
        <v>75</v>
      </c>
      <c r="M10" s="110"/>
      <c r="N10" s="110"/>
      <c r="O10" s="110"/>
      <c r="P10" s="52">
        <v>3000</v>
      </c>
      <c r="Q10" s="2"/>
    </row>
    <row r="11" spans="1:17" ht="21" customHeight="1">
      <c r="A11" s="3">
        <v>10</v>
      </c>
      <c r="B11" s="117" t="s">
        <v>3</v>
      </c>
      <c r="C11" s="117"/>
      <c r="D11" s="117"/>
      <c r="E11" s="117"/>
      <c r="F11" s="117"/>
      <c r="G11" s="74">
        <f>MIN(G10,G9)</f>
        <v>5150</v>
      </c>
      <c r="H11" s="19"/>
      <c r="I11" s="21"/>
      <c r="J11" s="12">
        <f>IF(N2=G46,SUM(G8,-J9,-J10),SUM(G8,-J10))</f>
        <v>400150</v>
      </c>
      <c r="K11" s="32" t="s">
        <v>103</v>
      </c>
      <c r="L11" s="110" t="s">
        <v>76</v>
      </c>
      <c r="M11" s="110"/>
      <c r="N11" s="110"/>
      <c r="O11" s="110"/>
      <c r="P11" s="52">
        <v>2000</v>
      </c>
      <c r="Q11" s="2"/>
    </row>
    <row r="12" spans="1:17" ht="20.25" customHeight="1">
      <c r="A12" s="66">
        <v>11</v>
      </c>
      <c r="B12" s="109" t="s">
        <v>32</v>
      </c>
      <c r="C12" s="109"/>
      <c r="D12" s="109"/>
      <c r="E12" s="109"/>
      <c r="F12" s="109"/>
      <c r="G12" s="74">
        <f>IF(G10,G11,0)</f>
        <v>5150</v>
      </c>
      <c r="H12" s="22"/>
      <c r="I12" s="21"/>
      <c r="J12" s="12">
        <f>SUM(G28,G29:G33)</f>
        <v>15000</v>
      </c>
      <c r="K12" s="31" t="s">
        <v>104</v>
      </c>
      <c r="L12" s="110" t="s">
        <v>77</v>
      </c>
      <c r="M12" s="110"/>
      <c r="N12" s="110"/>
      <c r="O12" s="110"/>
      <c r="P12" s="53">
        <f>SUM(P10:P11)</f>
        <v>5000</v>
      </c>
      <c r="Q12" s="2"/>
    </row>
    <row r="13" spans="1:17" ht="19.5" customHeight="1">
      <c r="A13" s="94" t="s">
        <v>121</v>
      </c>
      <c r="B13" s="5"/>
      <c r="C13" s="135" t="s">
        <v>48</v>
      </c>
      <c r="D13" s="136"/>
      <c r="E13" s="136"/>
      <c r="F13" s="137"/>
      <c r="G13" s="74">
        <f>IF(AND(J37&lt;500000,J37&gt;180000),(J37-180000),(J37-180000)&gt;=0)</f>
        <v>75150</v>
      </c>
      <c r="H13" s="19"/>
      <c r="I13" s="20"/>
      <c r="J13" s="27">
        <v>1000</v>
      </c>
      <c r="K13" s="31" t="s">
        <v>106</v>
      </c>
      <c r="L13" s="110" t="s">
        <v>78</v>
      </c>
      <c r="M13" s="110"/>
      <c r="N13" s="110"/>
      <c r="O13" s="110"/>
      <c r="P13" s="53">
        <f>P8-P12</f>
        <v>-1480</v>
      </c>
      <c r="Q13" s="2"/>
    </row>
    <row r="14" spans="1:17" ht="19.5" customHeight="1">
      <c r="A14" s="95"/>
      <c r="B14" s="5"/>
      <c r="C14" s="109" t="s">
        <v>18</v>
      </c>
      <c r="D14" s="109"/>
      <c r="E14" s="109"/>
      <c r="F14" s="109"/>
      <c r="G14" s="74">
        <v>320000</v>
      </c>
      <c r="H14" s="19"/>
      <c r="I14" s="20"/>
      <c r="J14" s="67">
        <v>1000</v>
      </c>
      <c r="K14" s="33">
        <v>2</v>
      </c>
      <c r="L14" s="116" t="s">
        <v>96</v>
      </c>
      <c r="M14" s="116"/>
      <c r="N14" s="116"/>
      <c r="O14" s="116"/>
      <c r="P14" s="52">
        <v>2000</v>
      </c>
      <c r="Q14" s="2"/>
    </row>
    <row r="15" spans="1:17" ht="26.25" customHeight="1">
      <c r="A15" s="95"/>
      <c r="B15" s="5"/>
      <c r="C15" s="109" t="s">
        <v>19</v>
      </c>
      <c r="D15" s="109"/>
      <c r="E15" s="109"/>
      <c r="F15" s="109"/>
      <c r="G15" s="74">
        <f>MIN(G13,G14)</f>
        <v>75150</v>
      </c>
      <c r="H15" s="19"/>
      <c r="I15" s="20"/>
      <c r="J15" s="13">
        <v>10000</v>
      </c>
      <c r="K15" s="34">
        <v>3</v>
      </c>
      <c r="L15" s="116" t="s">
        <v>84</v>
      </c>
      <c r="M15" s="116"/>
      <c r="N15" s="116"/>
      <c r="O15" s="116"/>
      <c r="P15" s="53">
        <f>IF(P13&lt;=0,P13+P14,P14)</f>
        <v>520</v>
      </c>
      <c r="Q15" s="2"/>
    </row>
    <row r="16" spans="1:17" ht="26.25" customHeight="1">
      <c r="A16" s="95"/>
      <c r="B16" s="5"/>
      <c r="C16" s="109" t="s">
        <v>20</v>
      </c>
      <c r="D16" s="109"/>
      <c r="E16" s="109"/>
      <c r="F16" s="109"/>
      <c r="G16" s="74">
        <f>IF(G13,G15,0)</f>
        <v>75150</v>
      </c>
      <c r="H16" s="19"/>
      <c r="I16" s="20"/>
      <c r="J16" s="13">
        <v>1000</v>
      </c>
      <c r="K16" s="34">
        <v>4</v>
      </c>
      <c r="L16" s="115" t="s">
        <v>95</v>
      </c>
      <c r="M16" s="115"/>
      <c r="N16" s="115"/>
      <c r="O16" s="115"/>
      <c r="P16" s="90"/>
      <c r="Q16" s="2"/>
    </row>
    <row r="17" spans="1:17" ht="27.75" customHeight="1">
      <c r="A17" s="95"/>
      <c r="B17" s="5"/>
      <c r="C17" s="109" t="s">
        <v>21</v>
      </c>
      <c r="D17" s="109"/>
      <c r="E17" s="109"/>
      <c r="F17" s="109"/>
      <c r="G17" s="74">
        <f>IF(AND(J37&lt;500000,J37&gt;190000),(J37-190000),(J37-190000)&gt;=0)</f>
        <v>65150</v>
      </c>
      <c r="H17" s="19"/>
      <c r="I17" s="20"/>
      <c r="J17" s="13">
        <v>1000</v>
      </c>
      <c r="K17" s="31" t="s">
        <v>107</v>
      </c>
      <c r="L17" s="110" t="s">
        <v>79</v>
      </c>
      <c r="M17" s="110"/>
      <c r="N17" s="110"/>
      <c r="O17" s="110"/>
      <c r="P17" s="52"/>
      <c r="Q17" s="2"/>
    </row>
    <row r="18" spans="1:17" ht="28.5" customHeight="1">
      <c r="A18" s="96"/>
      <c r="C18" s="117" t="s">
        <v>22</v>
      </c>
      <c r="D18" s="117"/>
      <c r="E18" s="117"/>
      <c r="F18" s="117"/>
      <c r="G18" s="74">
        <v>310000</v>
      </c>
      <c r="H18" s="19"/>
      <c r="I18" s="20"/>
      <c r="J18" s="14">
        <v>1000</v>
      </c>
      <c r="K18" s="31" t="s">
        <v>108</v>
      </c>
      <c r="L18" s="114" t="s">
        <v>80</v>
      </c>
      <c r="M18" s="114"/>
      <c r="N18" s="114"/>
      <c r="O18" s="114"/>
      <c r="P18" s="52"/>
      <c r="Q18" s="2"/>
    </row>
    <row r="19" spans="1:17" ht="24" customHeight="1">
      <c r="A19" s="3">
        <v>12</v>
      </c>
      <c r="B19" s="109" t="s">
        <v>4</v>
      </c>
      <c r="C19" s="109"/>
      <c r="D19" s="109"/>
      <c r="E19" s="109"/>
      <c r="F19" s="109"/>
      <c r="G19" s="76">
        <f>MIN(G17,G18)</f>
        <v>65150</v>
      </c>
      <c r="H19" s="19"/>
      <c r="I19" s="20"/>
      <c r="J19" s="12">
        <f>SUM(J11,-J12)</f>
        <v>385150</v>
      </c>
      <c r="K19" s="31" t="s">
        <v>109</v>
      </c>
      <c r="L19" s="110" t="s">
        <v>81</v>
      </c>
      <c r="M19" s="110"/>
      <c r="N19" s="110"/>
      <c r="O19" s="110"/>
      <c r="P19" s="53">
        <f>P17-P18</f>
        <v>0</v>
      </c>
      <c r="Q19" s="2"/>
    </row>
    <row r="20" spans="1:17" ht="24.75" customHeight="1" thickBot="1">
      <c r="A20" s="3">
        <v>13</v>
      </c>
      <c r="B20" s="117" t="s">
        <v>5</v>
      </c>
      <c r="C20" s="117"/>
      <c r="D20" s="117"/>
      <c r="E20" s="117"/>
      <c r="F20" s="117"/>
      <c r="G20" s="74">
        <f>IF(G17,G19,0)</f>
        <v>65150</v>
      </c>
      <c r="H20" s="19"/>
      <c r="I20" s="20"/>
      <c r="J20" s="15">
        <f>IF(J3=G35,P45,0)</f>
        <v>10000</v>
      </c>
      <c r="K20" s="35">
        <v>5</v>
      </c>
      <c r="L20" s="113" t="s">
        <v>82</v>
      </c>
      <c r="M20" s="113"/>
      <c r="N20" s="113"/>
      <c r="O20" s="113"/>
      <c r="P20" s="55">
        <f>IF(P19&lt;=0,P19+P15,P15)</f>
        <v>520</v>
      </c>
      <c r="Q20" s="2"/>
    </row>
    <row r="21" spans="1:17" ht="23.25" customHeight="1" thickTop="1">
      <c r="A21" s="3">
        <v>14</v>
      </c>
      <c r="B21" s="117" t="s">
        <v>4</v>
      </c>
      <c r="C21" s="117"/>
      <c r="D21" s="117"/>
      <c r="E21" s="117"/>
      <c r="F21" s="117"/>
      <c r="G21" s="74" t="b">
        <f>IF(AND(J37&lt;800000,J37&gt;500000),J37-500000,(J37-500000)&gt;=0)</f>
        <v>0</v>
      </c>
      <c r="H21" s="19"/>
      <c r="I21" s="20"/>
      <c r="J21" s="28">
        <f>J19-J20</f>
        <v>375150</v>
      </c>
      <c r="K21" s="162" t="s">
        <v>113</v>
      </c>
      <c r="L21" s="163"/>
      <c r="M21" s="163"/>
      <c r="N21" s="163"/>
      <c r="O21" s="163"/>
      <c r="P21" s="164"/>
      <c r="Q21" s="2"/>
    </row>
    <row r="22" spans="1:17" ht="20.25" customHeight="1">
      <c r="A22" s="3">
        <v>15</v>
      </c>
      <c r="B22" s="117" t="s">
        <v>6</v>
      </c>
      <c r="C22" s="117"/>
      <c r="D22" s="117"/>
      <c r="E22" s="117"/>
      <c r="F22" s="117"/>
      <c r="G22" s="74">
        <v>300000</v>
      </c>
      <c r="H22" s="19"/>
      <c r="I22" s="20"/>
      <c r="J22" s="28">
        <f>SUM(J23,J24:J35)</f>
        <v>186000</v>
      </c>
      <c r="K22" s="33">
        <v>1</v>
      </c>
      <c r="L22" s="117" t="s">
        <v>59</v>
      </c>
      <c r="M22" s="117"/>
      <c r="N22" s="117"/>
      <c r="O22" s="117"/>
      <c r="P22" s="56">
        <v>500000</v>
      </c>
      <c r="Q22" s="2"/>
    </row>
    <row r="23" spans="1:17" ht="21.75" customHeight="1">
      <c r="A23" s="91"/>
      <c r="B23" s="5"/>
      <c r="C23" s="109" t="s">
        <v>27</v>
      </c>
      <c r="D23" s="109"/>
      <c r="E23" s="109"/>
      <c r="F23" s="109"/>
      <c r="G23" s="74">
        <f>MIN(G21,G22)</f>
        <v>300000</v>
      </c>
      <c r="H23" s="19"/>
      <c r="I23" s="20"/>
      <c r="J23" s="13">
        <v>20000</v>
      </c>
      <c r="K23" s="33">
        <v>2</v>
      </c>
      <c r="L23" s="143" t="s">
        <v>60</v>
      </c>
      <c r="M23" s="143"/>
      <c r="N23" s="143"/>
      <c r="O23" s="143"/>
      <c r="P23" s="56">
        <v>0</v>
      </c>
      <c r="Q23" s="2"/>
    </row>
    <row r="24" spans="1:17" ht="20.25" customHeight="1">
      <c r="A24" s="92"/>
      <c r="B24" s="5"/>
      <c r="C24" s="109" t="s">
        <v>12</v>
      </c>
      <c r="D24" s="109"/>
      <c r="E24" s="109"/>
      <c r="F24" s="109"/>
      <c r="G24" s="74">
        <f>IF(G21,G23,0)</f>
        <v>0</v>
      </c>
      <c r="H24" s="19"/>
      <c r="I24" s="20"/>
      <c r="J24" s="13">
        <v>0</v>
      </c>
      <c r="K24" s="33">
        <v>3</v>
      </c>
      <c r="L24" s="117" t="s">
        <v>61</v>
      </c>
      <c r="M24" s="117"/>
      <c r="N24" s="117"/>
      <c r="O24" s="117"/>
      <c r="P24" s="56">
        <v>0</v>
      </c>
      <c r="Q24" s="2"/>
    </row>
    <row r="25" spans="1:17" ht="21" customHeight="1">
      <c r="A25" s="92"/>
      <c r="B25" s="5"/>
      <c r="C25" s="117" t="s">
        <v>8</v>
      </c>
      <c r="D25" s="117"/>
      <c r="E25" s="117"/>
      <c r="F25" s="117"/>
      <c r="G25" s="74">
        <f>IF(J37&gt;800000,J37-800000,0)</f>
        <v>0</v>
      </c>
      <c r="H25" s="19"/>
      <c r="I25" s="20"/>
      <c r="J25" s="13">
        <v>0</v>
      </c>
      <c r="K25" s="33">
        <v>4</v>
      </c>
      <c r="L25" s="117" t="s">
        <v>62</v>
      </c>
      <c r="M25" s="117"/>
      <c r="N25" s="117"/>
      <c r="O25" s="117"/>
      <c r="P25" s="56">
        <v>0</v>
      </c>
      <c r="Q25" s="2"/>
    </row>
    <row r="26" spans="1:17" ht="20.25" customHeight="1" thickBot="1">
      <c r="A26" s="92"/>
      <c r="B26" s="5"/>
      <c r="C26" s="117" t="s">
        <v>7</v>
      </c>
      <c r="D26" s="117"/>
      <c r="E26" s="117"/>
      <c r="F26" s="117"/>
      <c r="G26" s="74">
        <f>IF(J37&gt;1000000,J44,0)</f>
        <v>0</v>
      </c>
      <c r="H26" s="19"/>
      <c r="I26" s="20"/>
      <c r="J26" s="13">
        <v>16000</v>
      </c>
      <c r="K26" s="35">
        <v>5</v>
      </c>
      <c r="L26" s="120" t="s">
        <v>1</v>
      </c>
      <c r="M26" s="120"/>
      <c r="N26" s="120"/>
      <c r="O26" s="120"/>
      <c r="P26" s="57">
        <f>SUM(P22:P25)</f>
        <v>500000</v>
      </c>
      <c r="Q26" s="2"/>
    </row>
    <row r="27" spans="1:17" ht="19.5" customHeight="1" thickTop="1">
      <c r="A27" s="92"/>
      <c r="B27" s="5"/>
      <c r="C27" s="117" t="s">
        <v>9</v>
      </c>
      <c r="D27" s="117"/>
      <c r="E27" s="117"/>
      <c r="F27" s="117"/>
      <c r="G27" s="74">
        <f>IF((J22-J23-J35)&gt;=100000,100000,(J22-J23-J35))</f>
        <v>100000</v>
      </c>
      <c r="H27" s="19"/>
      <c r="I27" s="20"/>
      <c r="J27" s="13">
        <v>0</v>
      </c>
      <c r="K27" s="159" t="s">
        <v>58</v>
      </c>
      <c r="L27" s="160"/>
      <c r="M27" s="160"/>
      <c r="N27" s="160"/>
      <c r="O27" s="160"/>
      <c r="P27" s="161"/>
      <c r="Q27" s="2"/>
    </row>
    <row r="28" spans="1:17" ht="25.5" customHeight="1">
      <c r="A28" s="92"/>
      <c r="B28" s="5"/>
      <c r="C28" s="109" t="s">
        <v>33</v>
      </c>
      <c r="D28" s="109"/>
      <c r="E28" s="109"/>
      <c r="F28" s="109"/>
      <c r="G28" s="74">
        <f>IF(J13&gt;=150000,150000,J13)</f>
        <v>1000</v>
      </c>
      <c r="H28" s="19"/>
      <c r="I28" s="20"/>
      <c r="J28" s="13">
        <v>0</v>
      </c>
      <c r="K28" s="31" t="s">
        <v>97</v>
      </c>
      <c r="L28" s="119" t="s">
        <v>63</v>
      </c>
      <c r="M28" s="119"/>
      <c r="N28" s="119"/>
      <c r="O28" s="119"/>
      <c r="P28" s="56">
        <v>1000</v>
      </c>
      <c r="Q28" s="2"/>
    </row>
    <row r="29" spans="1:17" ht="24" customHeight="1">
      <c r="A29" s="92"/>
      <c r="B29" s="5"/>
      <c r="C29" s="109" t="s">
        <v>34</v>
      </c>
      <c r="D29" s="109"/>
      <c r="E29" s="109"/>
      <c r="F29" s="109"/>
      <c r="G29" s="74">
        <f>IF(J14&gt;=15000,15000,J14)</f>
        <v>1000</v>
      </c>
      <c r="H29" s="19"/>
      <c r="I29" s="20"/>
      <c r="J29" s="13">
        <v>0</v>
      </c>
      <c r="K29" s="31" t="s">
        <v>98</v>
      </c>
      <c r="L29" s="143" t="s">
        <v>64</v>
      </c>
      <c r="M29" s="143"/>
      <c r="N29" s="143"/>
      <c r="O29" s="143"/>
      <c r="P29" s="56">
        <v>0</v>
      </c>
      <c r="Q29" s="2"/>
    </row>
    <row r="30" spans="1:17" ht="19.5" customHeight="1">
      <c r="A30" s="92"/>
      <c r="B30" s="5"/>
      <c r="C30" s="109" t="s">
        <v>10</v>
      </c>
      <c r="D30" s="109"/>
      <c r="E30" s="109"/>
      <c r="F30" s="109"/>
      <c r="G30" s="74">
        <f>IF(J15&gt;=50000,50000,J15)</f>
        <v>10000</v>
      </c>
      <c r="H30" s="19"/>
      <c r="I30" s="20"/>
      <c r="J30" s="13">
        <v>80000</v>
      </c>
      <c r="K30" s="31" t="s">
        <v>99</v>
      </c>
      <c r="L30" s="117" t="s">
        <v>65</v>
      </c>
      <c r="M30" s="117"/>
      <c r="N30" s="117"/>
      <c r="O30" s="117"/>
      <c r="P30" s="56">
        <v>100</v>
      </c>
      <c r="Q30" s="2"/>
    </row>
    <row r="31" spans="1:17" ht="19.5" customHeight="1">
      <c r="A31" s="92"/>
      <c r="B31" s="5"/>
      <c r="C31" s="109" t="s">
        <v>11</v>
      </c>
      <c r="D31" s="109"/>
      <c r="E31" s="109"/>
      <c r="F31" s="109"/>
      <c r="G31" s="74">
        <f>IF(J16&gt;=40000,40000,J16)</f>
        <v>1000</v>
      </c>
      <c r="H31" s="19"/>
      <c r="I31" s="20"/>
      <c r="J31" s="13">
        <v>0</v>
      </c>
      <c r="K31" s="31" t="s">
        <v>100</v>
      </c>
      <c r="L31" s="117" t="s">
        <v>66</v>
      </c>
      <c r="M31" s="117"/>
      <c r="N31" s="117"/>
      <c r="O31" s="117"/>
      <c r="P31" s="58">
        <f>SUM(P29:P30)</f>
        <v>100</v>
      </c>
      <c r="Q31" s="2"/>
    </row>
    <row r="32" spans="1:17" ht="15">
      <c r="A32" s="92"/>
      <c r="B32" s="5"/>
      <c r="C32" s="109" t="s">
        <v>25</v>
      </c>
      <c r="D32" s="109"/>
      <c r="E32" s="109"/>
      <c r="F32" s="109"/>
      <c r="G32" s="74">
        <f>IF(J17&gt;=50000,50000,J17)</f>
        <v>1000</v>
      </c>
      <c r="H32" s="19"/>
      <c r="I32" s="20"/>
      <c r="J32" s="13">
        <v>10000</v>
      </c>
      <c r="K32" s="31" t="s">
        <v>101</v>
      </c>
      <c r="L32" s="117" t="s">
        <v>67</v>
      </c>
      <c r="M32" s="117"/>
      <c r="N32" s="117"/>
      <c r="O32" s="117"/>
      <c r="P32" s="58">
        <f>P28-P31</f>
        <v>900</v>
      </c>
      <c r="Q32" s="2"/>
    </row>
    <row r="33" spans="1:17" ht="20.25" customHeight="1">
      <c r="A33" s="92"/>
      <c r="B33" s="5"/>
      <c r="C33" s="109" t="s">
        <v>35</v>
      </c>
      <c r="D33" s="109"/>
      <c r="E33" s="109"/>
      <c r="F33" s="109"/>
      <c r="G33" s="74">
        <f>IF(J18&gt;=15000,15000,J18)</f>
        <v>1000</v>
      </c>
      <c r="H33" s="19"/>
      <c r="I33" s="20"/>
      <c r="J33" s="13">
        <v>0</v>
      </c>
      <c r="K33" s="37" t="s">
        <v>102</v>
      </c>
      <c r="L33" s="121" t="s">
        <v>86</v>
      </c>
      <c r="M33" s="121"/>
      <c r="N33" s="121"/>
      <c r="O33" s="121"/>
      <c r="P33" s="58">
        <f>30%*P32</f>
        <v>270</v>
      </c>
      <c r="Q33" s="2"/>
    </row>
    <row r="34" spans="1:17" ht="27" customHeight="1">
      <c r="A34" s="92"/>
      <c r="B34" s="5"/>
      <c r="C34" s="115" t="s">
        <v>127</v>
      </c>
      <c r="D34" s="115"/>
      <c r="E34" s="115"/>
      <c r="F34" s="115"/>
      <c r="G34" s="74" t="s">
        <v>41</v>
      </c>
      <c r="H34" s="19"/>
      <c r="I34" s="20"/>
      <c r="J34" s="13">
        <v>0</v>
      </c>
      <c r="K34" s="31" t="s">
        <v>106</v>
      </c>
      <c r="L34" s="119" t="s">
        <v>68</v>
      </c>
      <c r="M34" s="119"/>
      <c r="N34" s="119"/>
      <c r="O34" s="119"/>
      <c r="P34" s="89">
        <f>J13</f>
        <v>1000</v>
      </c>
      <c r="Q34" s="2"/>
    </row>
    <row r="35" spans="1:17" ht="27" customHeight="1">
      <c r="A35" s="93"/>
      <c r="B35" s="69"/>
      <c r="C35" s="97" t="s">
        <v>26</v>
      </c>
      <c r="D35" s="98"/>
      <c r="E35" s="98"/>
      <c r="F35" s="99"/>
      <c r="G35" s="74" t="s">
        <v>42</v>
      </c>
      <c r="H35" s="19"/>
      <c r="I35" s="20"/>
      <c r="J35" s="10">
        <v>60000</v>
      </c>
      <c r="K35" s="31" t="s">
        <v>110</v>
      </c>
      <c r="L35" s="117" t="s">
        <v>66</v>
      </c>
      <c r="M35" s="117"/>
      <c r="N35" s="117"/>
      <c r="O35" s="117"/>
      <c r="P35" s="58">
        <f>SUM(P33:P34)</f>
        <v>1270</v>
      </c>
      <c r="Q35" s="2"/>
    </row>
    <row r="36" spans="1:17" ht="15">
      <c r="A36" s="3">
        <v>16</v>
      </c>
      <c r="B36" s="109" t="s">
        <v>37</v>
      </c>
      <c r="C36" s="109"/>
      <c r="D36" s="109"/>
      <c r="E36" s="109"/>
      <c r="F36" s="109"/>
      <c r="G36" s="74">
        <f>IF(P43&gt;=G37,P43-G37,0)</f>
        <v>10000</v>
      </c>
      <c r="H36" s="19"/>
      <c r="I36" s="20"/>
      <c r="J36" s="28">
        <f>G44+J23</f>
        <v>120000</v>
      </c>
      <c r="K36" s="31" t="s">
        <v>111</v>
      </c>
      <c r="L36" s="118" t="s">
        <v>58</v>
      </c>
      <c r="M36" s="118"/>
      <c r="N36" s="118"/>
      <c r="O36" s="118"/>
      <c r="P36" s="58">
        <f>P32-P35</f>
        <v>-370</v>
      </c>
      <c r="Q36" s="2"/>
    </row>
    <row r="37" spans="1:17" ht="15">
      <c r="A37" s="3">
        <v>17</v>
      </c>
      <c r="B37" s="109" t="s">
        <v>13</v>
      </c>
      <c r="C37" s="109"/>
      <c r="D37" s="109"/>
      <c r="E37" s="109"/>
      <c r="F37" s="109"/>
      <c r="G37" s="74">
        <f>10%*P44</f>
        <v>50000</v>
      </c>
      <c r="H37" s="19"/>
      <c r="I37" s="20"/>
      <c r="J37" s="36">
        <f>J21-J36</f>
        <v>255150</v>
      </c>
      <c r="K37" s="31" t="s">
        <v>114</v>
      </c>
      <c r="L37" s="170" t="s">
        <v>69</v>
      </c>
      <c r="M37" s="170"/>
      <c r="N37" s="170"/>
      <c r="O37" s="170"/>
      <c r="P37" s="56">
        <v>0</v>
      </c>
      <c r="Q37" s="2"/>
    </row>
    <row r="38" spans="1:17" ht="27" customHeight="1">
      <c r="A38" s="3">
        <v>18</v>
      </c>
      <c r="B38" s="109" t="s">
        <v>14</v>
      </c>
      <c r="C38" s="109"/>
      <c r="D38" s="109"/>
      <c r="E38" s="109"/>
      <c r="F38" s="109"/>
      <c r="G38" s="74">
        <f>IF(P41=G34,50%*P44,40%*P44)</f>
        <v>200000</v>
      </c>
      <c r="H38" s="19"/>
      <c r="I38" s="20"/>
      <c r="K38" s="31" t="s">
        <v>115</v>
      </c>
      <c r="L38" s="131" t="s">
        <v>70</v>
      </c>
      <c r="M38" s="131"/>
      <c r="N38" s="131"/>
      <c r="O38" s="131"/>
      <c r="P38" s="56">
        <v>0</v>
      </c>
      <c r="Q38" s="2"/>
    </row>
    <row r="39" spans="1:17" ht="28.5" customHeight="1" thickBot="1">
      <c r="A39" s="3"/>
      <c r="B39" s="5"/>
      <c r="C39" s="143" t="s">
        <v>55</v>
      </c>
      <c r="D39" s="143"/>
      <c r="E39" s="143"/>
      <c r="F39" s="143"/>
      <c r="G39" s="74">
        <f>MIN(G41,G42)</f>
        <v>0</v>
      </c>
      <c r="H39" s="19"/>
      <c r="I39" s="20"/>
      <c r="J39" s="28">
        <v>0</v>
      </c>
      <c r="K39" s="38" t="s">
        <v>116</v>
      </c>
      <c r="L39" s="120" t="s">
        <v>71</v>
      </c>
      <c r="M39" s="120"/>
      <c r="N39" s="120"/>
      <c r="O39" s="120"/>
      <c r="P39" s="57">
        <f>P37+P38+P36</f>
        <v>-370</v>
      </c>
      <c r="Q39" s="2"/>
    </row>
    <row r="40" spans="1:17" ht="21.75" customHeight="1" thickTop="1">
      <c r="A40" s="3"/>
      <c r="B40" s="5"/>
      <c r="C40" s="111" t="s">
        <v>15</v>
      </c>
      <c r="D40" s="111"/>
      <c r="E40" s="109"/>
      <c r="F40" s="109"/>
      <c r="G40" s="77">
        <f>IF(J9&gt;=(10%*P44),(10%*P44),J9)</f>
        <v>40000</v>
      </c>
      <c r="H40" s="19"/>
      <c r="I40" s="20"/>
      <c r="J40" s="28">
        <f>G6*10%</f>
        <v>7515</v>
      </c>
      <c r="K40" s="166" t="s">
        <v>40</v>
      </c>
      <c r="L40" s="167"/>
      <c r="M40" s="167"/>
      <c r="N40" s="167"/>
      <c r="O40" s="167"/>
      <c r="P40" s="168"/>
      <c r="Q40" s="2"/>
    </row>
    <row r="41" spans="1:17" ht="24" customHeight="1">
      <c r="A41" s="3"/>
      <c r="B41" s="5"/>
      <c r="C41" s="111" t="s">
        <v>23</v>
      </c>
      <c r="D41" s="111"/>
      <c r="E41" s="109"/>
      <c r="F41" s="109"/>
      <c r="G41" s="78">
        <v>0</v>
      </c>
      <c r="H41" s="19"/>
      <c r="I41" s="20"/>
      <c r="J41" s="28">
        <f>G24*20%</f>
        <v>0</v>
      </c>
      <c r="K41" s="39">
        <v>1</v>
      </c>
      <c r="L41" s="169" t="s">
        <v>43</v>
      </c>
      <c r="M41" s="169"/>
      <c r="N41" s="169"/>
      <c r="O41" s="169"/>
      <c r="P41" s="84" t="s">
        <v>42</v>
      </c>
      <c r="Q41" s="2"/>
    </row>
    <row r="42" spans="1:17" ht="24" customHeight="1">
      <c r="A42" s="70"/>
      <c r="B42" s="69"/>
      <c r="C42" s="111" t="s">
        <v>24</v>
      </c>
      <c r="D42" s="111"/>
      <c r="E42" s="109"/>
      <c r="F42" s="109"/>
      <c r="G42" s="78">
        <f>IF(J37&gt;500000,(J37-500000),0)</f>
        <v>0</v>
      </c>
      <c r="H42" s="19"/>
      <c r="I42" s="20"/>
      <c r="J42" s="28">
        <f>G25*30%</f>
        <v>0</v>
      </c>
      <c r="K42" s="39">
        <v>2</v>
      </c>
      <c r="L42" s="141" t="s">
        <v>44</v>
      </c>
      <c r="M42" s="141"/>
      <c r="N42" s="141"/>
      <c r="O42" s="141"/>
      <c r="P42" s="85">
        <v>60000</v>
      </c>
      <c r="Q42" s="2"/>
    </row>
    <row r="43" spans="1:17" ht="27" customHeight="1">
      <c r="A43" s="3">
        <v>19</v>
      </c>
      <c r="B43" s="97" t="s">
        <v>120</v>
      </c>
      <c r="C43" s="98"/>
      <c r="D43" s="98"/>
      <c r="E43" s="98"/>
      <c r="F43" s="99"/>
      <c r="G43" s="79">
        <f>J21</f>
        <v>375150</v>
      </c>
      <c r="H43" s="19"/>
      <c r="I43" s="20"/>
      <c r="J43" s="88"/>
      <c r="K43" s="39">
        <v>3</v>
      </c>
      <c r="L43" s="141" t="s">
        <v>45</v>
      </c>
      <c r="M43" s="141"/>
      <c r="N43" s="141"/>
      <c r="O43" s="141"/>
      <c r="P43" s="56">
        <v>60000</v>
      </c>
      <c r="Q43" s="2"/>
    </row>
    <row r="44" spans="1:17" ht="19.5" customHeight="1">
      <c r="A44" s="3">
        <v>20</v>
      </c>
      <c r="B44" s="148" t="s">
        <v>17</v>
      </c>
      <c r="C44" s="149"/>
      <c r="D44" s="149"/>
      <c r="E44" s="149"/>
      <c r="F44" s="150"/>
      <c r="G44" s="78">
        <f>IF((J24+J25+J26+J27+J28+J29+J30+J31+J32+J33+J34+J35)&gt;=100000,100000,(J24+J25+J26+J27+J28+J29+J30+J31+J32+J33+J34+J35))</f>
        <v>100000</v>
      </c>
      <c r="H44" s="19"/>
      <c r="I44" s="20"/>
      <c r="J44" s="28">
        <f>J39+J40+J41+J42+J43</f>
        <v>7515</v>
      </c>
      <c r="K44" s="40">
        <v>4</v>
      </c>
      <c r="L44" s="151" t="s">
        <v>56</v>
      </c>
      <c r="M44" s="151"/>
      <c r="N44" s="151"/>
      <c r="O44" s="151"/>
      <c r="P44" s="56">
        <v>500000</v>
      </c>
      <c r="Q44" s="2"/>
    </row>
    <row r="45" spans="1:17" ht="15.75" customHeight="1" thickBot="1">
      <c r="A45" s="3">
        <v>21</v>
      </c>
      <c r="B45" s="109" t="s">
        <v>16</v>
      </c>
      <c r="C45" s="109"/>
      <c r="D45" s="109"/>
      <c r="E45" s="109"/>
      <c r="F45" s="109"/>
      <c r="G45" s="76" t="s">
        <v>124</v>
      </c>
      <c r="H45" s="23"/>
      <c r="I45" s="24"/>
      <c r="J45" s="28">
        <f>ROUND(J44*3%,0)</f>
        <v>225</v>
      </c>
      <c r="K45" s="41">
        <v>5</v>
      </c>
      <c r="L45" s="112" t="s">
        <v>46</v>
      </c>
      <c r="M45" s="112"/>
      <c r="N45" s="112"/>
      <c r="O45" s="112"/>
      <c r="P45" s="86">
        <f>MIN(P42,G38,G36)</f>
        <v>10000</v>
      </c>
      <c r="Q45" s="2"/>
    </row>
    <row r="46" spans="1:17" ht="21" customHeight="1" thickTop="1">
      <c r="A46" s="4">
        <v>22</v>
      </c>
      <c r="B46" s="109" t="s">
        <v>36</v>
      </c>
      <c r="C46" s="109"/>
      <c r="D46" s="109"/>
      <c r="E46" s="109"/>
      <c r="F46" s="109"/>
      <c r="G46" s="80" t="s">
        <v>125</v>
      </c>
      <c r="H46" s="9"/>
      <c r="I46" s="25"/>
      <c r="J46" s="28">
        <f>G26*10%</f>
        <v>0</v>
      </c>
      <c r="K46" s="152" t="s">
        <v>112</v>
      </c>
      <c r="L46" s="153"/>
      <c r="M46" s="153"/>
      <c r="N46" s="153"/>
      <c r="O46" s="153"/>
      <c r="P46" s="154"/>
      <c r="Q46" s="2"/>
    </row>
    <row r="47" spans="1:17" ht="19.5" customHeight="1">
      <c r="A47" s="4">
        <v>23</v>
      </c>
      <c r="B47" s="109" t="s">
        <v>17</v>
      </c>
      <c r="C47" s="109"/>
      <c r="D47" s="109"/>
      <c r="E47" s="109"/>
      <c r="F47" s="109"/>
      <c r="G47" s="59"/>
      <c r="H47" s="60"/>
      <c r="I47" s="61"/>
      <c r="J47" s="48">
        <f>ROUND(J44+J45+J46,0)</f>
        <v>7740</v>
      </c>
      <c r="K47" s="42">
        <v>1</v>
      </c>
      <c r="L47" s="139" t="s">
        <v>89</v>
      </c>
      <c r="M47" s="139"/>
      <c r="N47" s="139"/>
      <c r="O47" s="139"/>
      <c r="P47" s="81">
        <v>5000</v>
      </c>
      <c r="Q47" s="2"/>
    </row>
    <row r="48" spans="1:17" ht="19.5" customHeight="1">
      <c r="A48" s="16">
        <v>24</v>
      </c>
      <c r="B48" s="142" t="s">
        <v>38</v>
      </c>
      <c r="C48" s="142"/>
      <c r="D48" s="142"/>
      <c r="E48" s="142"/>
      <c r="F48" s="142"/>
      <c r="G48" s="47"/>
      <c r="H48" s="50"/>
      <c r="I48" s="51"/>
      <c r="J48" s="49">
        <v>0</v>
      </c>
      <c r="K48" s="43">
        <v>2</v>
      </c>
      <c r="L48" s="123" t="s">
        <v>90</v>
      </c>
      <c r="M48" s="123"/>
      <c r="N48" s="123"/>
      <c r="O48" s="123"/>
      <c r="P48" s="81">
        <v>5000</v>
      </c>
      <c r="Q48" s="2"/>
    </row>
    <row r="49" spans="1:17" ht="24" customHeight="1">
      <c r="A49" s="64">
        <v>25</v>
      </c>
      <c r="B49" s="110" t="s">
        <v>39</v>
      </c>
      <c r="C49" s="110"/>
      <c r="D49" s="110"/>
      <c r="E49" s="110"/>
      <c r="F49" s="110"/>
      <c r="G49" s="65"/>
      <c r="H49" s="65"/>
      <c r="I49" s="65"/>
      <c r="J49" s="71">
        <f>J47-J48</f>
        <v>7740</v>
      </c>
      <c r="K49" s="43">
        <v>3</v>
      </c>
      <c r="L49" s="122" t="s">
        <v>91</v>
      </c>
      <c r="M49" s="122"/>
      <c r="N49" s="122"/>
      <c r="O49" s="122"/>
      <c r="P49" s="82">
        <v>30000</v>
      </c>
      <c r="Q49" s="7"/>
    </row>
    <row r="50" spans="1:16" ht="26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8"/>
      <c r="K50" s="44">
        <v>4</v>
      </c>
      <c r="L50" s="122" t="s">
        <v>92</v>
      </c>
      <c r="M50" s="122"/>
      <c r="N50" s="122"/>
      <c r="O50" s="122"/>
      <c r="P50" s="81">
        <v>3000</v>
      </c>
    </row>
    <row r="51" spans="1:16" ht="30" customHeight="1">
      <c r="A51" s="100" t="s">
        <v>51</v>
      </c>
      <c r="B51" s="101"/>
      <c r="C51" s="102"/>
      <c r="D51" s="138"/>
      <c r="E51" s="138"/>
      <c r="F51" s="8" t="s">
        <v>49</v>
      </c>
      <c r="G51" s="140">
        <v>40575</v>
      </c>
      <c r="H51" s="140"/>
      <c r="I51" s="140"/>
      <c r="J51" s="6" t="s">
        <v>50</v>
      </c>
      <c r="K51" s="44">
        <v>5</v>
      </c>
      <c r="L51" s="122" t="s">
        <v>93</v>
      </c>
      <c r="M51" s="122"/>
      <c r="N51" s="122"/>
      <c r="O51" s="122"/>
      <c r="P51" s="81"/>
    </row>
    <row r="52" spans="1:16" ht="21" customHeight="1" thickBot="1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45">
        <v>6</v>
      </c>
      <c r="L52" s="128" t="s">
        <v>94</v>
      </c>
      <c r="M52" s="128"/>
      <c r="N52" s="128"/>
      <c r="O52" s="128"/>
      <c r="P52" s="83">
        <f>SUM(P47:P51)</f>
        <v>43000</v>
      </c>
    </row>
    <row r="53" spans="1:16" ht="21" customHeight="1" thickBot="1" thickTop="1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24" t="s">
        <v>31</v>
      </c>
      <c r="L53" s="125"/>
      <c r="M53" s="46"/>
      <c r="N53" s="126"/>
      <c r="O53" s="126"/>
      <c r="P53" s="127"/>
    </row>
    <row r="54" ht="15" thickTop="1"/>
  </sheetData>
  <sheetProtection password="CC47" sheet="1" selectLockedCells="1"/>
  <mergeCells count="112">
    <mergeCell ref="K2:L2"/>
    <mergeCell ref="B43:F43"/>
    <mergeCell ref="K40:P40"/>
    <mergeCell ref="L41:O41"/>
    <mergeCell ref="L42:O42"/>
    <mergeCell ref="L29:O29"/>
    <mergeCell ref="L37:O37"/>
    <mergeCell ref="C35:F35"/>
    <mergeCell ref="L12:O12"/>
    <mergeCell ref="L6:O6"/>
    <mergeCell ref="L5:O5"/>
    <mergeCell ref="K27:P27"/>
    <mergeCell ref="L4:O4"/>
    <mergeCell ref="L7:O7"/>
    <mergeCell ref="L9:O9"/>
    <mergeCell ref="K21:P21"/>
    <mergeCell ref="L23:O23"/>
    <mergeCell ref="L22:O22"/>
    <mergeCell ref="E1:L1"/>
    <mergeCell ref="B6:F6"/>
    <mergeCell ref="B46:F46"/>
    <mergeCell ref="B44:F44"/>
    <mergeCell ref="C40:F40"/>
    <mergeCell ref="L44:O44"/>
    <mergeCell ref="K46:P46"/>
    <mergeCell ref="N1:O1"/>
    <mergeCell ref="N2:O2"/>
    <mergeCell ref="L11:O11"/>
    <mergeCell ref="L39:O39"/>
    <mergeCell ref="D51:E51"/>
    <mergeCell ref="C42:F42"/>
    <mergeCell ref="B49:F49"/>
    <mergeCell ref="L47:O47"/>
    <mergeCell ref="G51:I51"/>
    <mergeCell ref="L43:O43"/>
    <mergeCell ref="B47:F47"/>
    <mergeCell ref="B48:F48"/>
    <mergeCell ref="C39:F39"/>
    <mergeCell ref="B2:F2"/>
    <mergeCell ref="B11:F11"/>
    <mergeCell ref="B20:F20"/>
    <mergeCell ref="B21:F21"/>
    <mergeCell ref="C15:F15"/>
    <mergeCell ref="C13:F13"/>
    <mergeCell ref="C18:F18"/>
    <mergeCell ref="C14:F14"/>
    <mergeCell ref="B12:F12"/>
    <mergeCell ref="B8:F8"/>
    <mergeCell ref="A1:D1"/>
    <mergeCell ref="C16:F16"/>
    <mergeCell ref="L38:O38"/>
    <mergeCell ref="B4:F4"/>
    <mergeCell ref="B5:F5"/>
    <mergeCell ref="C26:F26"/>
    <mergeCell ref="K3:P3"/>
    <mergeCell ref="B7:F7"/>
    <mergeCell ref="B10:F10"/>
    <mergeCell ref="C17:F17"/>
    <mergeCell ref="B9:F9"/>
    <mergeCell ref="C32:F32"/>
    <mergeCell ref="B37:F37"/>
    <mergeCell ref="C31:F31"/>
    <mergeCell ref="C28:F28"/>
    <mergeCell ref="B36:F36"/>
    <mergeCell ref="C33:F33"/>
    <mergeCell ref="C30:F30"/>
    <mergeCell ref="B38:F38"/>
    <mergeCell ref="C25:F25"/>
    <mergeCell ref="L19:O19"/>
    <mergeCell ref="C27:F27"/>
    <mergeCell ref="C24:F24"/>
    <mergeCell ref="B22:F22"/>
    <mergeCell ref="B19:F19"/>
    <mergeCell ref="L25:O25"/>
    <mergeCell ref="L24:O24"/>
    <mergeCell ref="C23:F23"/>
    <mergeCell ref="L50:O50"/>
    <mergeCell ref="L51:O51"/>
    <mergeCell ref="L49:O49"/>
    <mergeCell ref="L48:O48"/>
    <mergeCell ref="K53:L53"/>
    <mergeCell ref="N53:P53"/>
    <mergeCell ref="L52:O52"/>
    <mergeCell ref="L35:O35"/>
    <mergeCell ref="L36:O36"/>
    <mergeCell ref="L28:O28"/>
    <mergeCell ref="L26:O26"/>
    <mergeCell ref="L31:O31"/>
    <mergeCell ref="L32:O32"/>
    <mergeCell ref="L33:O33"/>
    <mergeCell ref="L34:O34"/>
    <mergeCell ref="L30:O30"/>
    <mergeCell ref="L45:O45"/>
    <mergeCell ref="L20:O20"/>
    <mergeCell ref="L10:O10"/>
    <mergeCell ref="L8:O8"/>
    <mergeCell ref="L18:O18"/>
    <mergeCell ref="L17:O17"/>
    <mergeCell ref="L16:O16"/>
    <mergeCell ref="L15:O15"/>
    <mergeCell ref="L14:O14"/>
    <mergeCell ref="L13:O13"/>
    <mergeCell ref="A23:A35"/>
    <mergeCell ref="A13:A18"/>
    <mergeCell ref="B3:F3"/>
    <mergeCell ref="A51:C51"/>
    <mergeCell ref="A52:J53"/>
    <mergeCell ref="A50:J50"/>
    <mergeCell ref="B45:F45"/>
    <mergeCell ref="C29:F29"/>
    <mergeCell ref="C34:F34"/>
    <mergeCell ref="C41:F41"/>
  </mergeCells>
  <dataValidations count="3">
    <dataValidation type="list" allowBlank="1" showInputMessage="1" showErrorMessage="1" sqref="P41 J3">
      <formula1>$G$34:$G$35</formula1>
    </dataValidation>
    <dataValidation type="list" allowBlank="1" showInputMessage="1" showErrorMessage="1" sqref="N2">
      <formula1>$G$45:$G$46</formula1>
    </dataValidation>
    <dataValidation type="list" allowBlank="1" showInputMessage="1" showErrorMessage="1" sqref="J2">
      <formula1>$G$2:$G$5</formula1>
    </dataValidation>
  </dataValidations>
  <hyperlinks>
    <hyperlink ref="A13" r:id="rId1" display="rkmangal2802@gmail.com"/>
  </hyperlinks>
  <printOptions/>
  <pageMargins left="0.25" right="0.25" top="0.75" bottom="0.75" header="0.3" footer="0.3"/>
  <pageSetup fitToHeight="1" fitToWidth="1" horizontalDpi="600" verticalDpi="600" orientation="portrait" paperSize="9" scale="59" r:id="rId4"/>
  <headerFooter>
    <oddHeader>&amp;C&amp;"+,Regular"&amp;20INCOME TAX STATEMENT FOR ASSESSMENT YEAR 2011-12</oddHeader>
  </headerFooter>
  <colBreaks count="1" manualBreakCount="1">
    <brk id="2" max="65535" man="1"/>
  </colBreaks>
  <ignoredErrors>
    <ignoredError sqref="G31" formula="1"/>
    <ignoredError sqref="P31" formulaRange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SAKHU-RIYA</dc:creator>
  <cp:keywords/>
  <dc:description/>
  <cp:lastModifiedBy>SAKHU RIYA</cp:lastModifiedBy>
  <cp:lastPrinted>2011-03-20T02:01:15Z</cp:lastPrinted>
  <dcterms:created xsi:type="dcterms:W3CDTF">2010-03-03T16:01:23Z</dcterms:created>
  <dcterms:modified xsi:type="dcterms:W3CDTF">2011-03-29T14:51:10Z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